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5" yWindow="-105" windowWidth="23250" windowHeight="12570"/>
  </bookViews>
  <sheets>
    <sheet name="NC Media" sheetId="1" r:id="rId1"/>
    <sheet name="Magazine" sheetId="10" r:id="rId2"/>
    <sheet name="News Service" sheetId="9" r:id="rId3"/>
    <sheet name="college" sheetId="8" r:id="rId4"/>
    <sheet name="Daily" sheetId="7" r:id="rId5"/>
    <sheet name="Digital" sheetId="6" r:id="rId6"/>
    <sheet name="Non-daily" sheetId="5" r:id="rId7"/>
    <sheet name="Black Latinx" sheetId="12" r:id="rId8"/>
    <sheet name="Select National" sheetId="2" r:id="rId9"/>
    <sheet name="radio and TV" sheetId="4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2" l="1"/>
  <c r="E12" i="12"/>
  <c r="G26" i="12"/>
  <c r="G25" i="12"/>
  <c r="G14" i="10" l="1"/>
  <c r="E4" i="10"/>
  <c r="E11" i="9"/>
  <c r="G10" i="9"/>
  <c r="G9" i="9"/>
  <c r="G7" i="9"/>
  <c r="G6" i="9"/>
  <c r="G5" i="9"/>
  <c r="G3" i="9"/>
  <c r="E1" i="9"/>
  <c r="G14" i="8"/>
  <c r="G11" i="8"/>
  <c r="G10" i="8"/>
  <c r="G9" i="8"/>
  <c r="E7" i="8"/>
  <c r="E6" i="8"/>
  <c r="G383" i="7"/>
  <c r="E383" i="7"/>
  <c r="G382" i="7"/>
  <c r="E382" i="7"/>
  <c r="G381" i="7"/>
  <c r="E381" i="7"/>
  <c r="E380" i="7"/>
  <c r="G379" i="7"/>
  <c r="E379" i="7"/>
  <c r="G378" i="7"/>
  <c r="E378" i="7"/>
  <c r="G377" i="7"/>
  <c r="E377" i="7"/>
  <c r="G376" i="7"/>
  <c r="E376" i="7"/>
  <c r="G375" i="7"/>
  <c r="E375" i="7"/>
  <c r="G374" i="7"/>
  <c r="E374" i="7"/>
  <c r="G373" i="7"/>
  <c r="E373" i="7"/>
  <c r="E372" i="7"/>
  <c r="G371" i="7"/>
  <c r="E371" i="7"/>
  <c r="G370" i="7"/>
  <c r="E370" i="7"/>
  <c r="G369" i="7"/>
  <c r="E369" i="7"/>
  <c r="E368" i="7"/>
  <c r="G367" i="7"/>
  <c r="E367" i="7"/>
  <c r="G366" i="7"/>
  <c r="E366" i="7"/>
  <c r="G365" i="7"/>
  <c r="E365" i="7"/>
  <c r="G364" i="7"/>
  <c r="G363" i="7"/>
  <c r="G361" i="7"/>
  <c r="E361" i="7"/>
  <c r="G360" i="7"/>
  <c r="E360" i="7"/>
  <c r="G359" i="7"/>
  <c r="E359" i="7"/>
  <c r="G358" i="7"/>
  <c r="E358" i="7"/>
  <c r="G357" i="7"/>
  <c r="G355" i="7"/>
  <c r="E355" i="7"/>
  <c r="G352" i="7"/>
  <c r="E352" i="7"/>
  <c r="G351" i="7"/>
  <c r="E351" i="7"/>
  <c r="G349" i="7"/>
  <c r="G347" i="7"/>
  <c r="E347" i="7"/>
  <c r="E346" i="7"/>
  <c r="E345" i="7"/>
  <c r="G344" i="7"/>
  <c r="G342" i="7"/>
  <c r="E342" i="7"/>
  <c r="E341" i="7"/>
  <c r="G340" i="7"/>
  <c r="E340" i="7"/>
  <c r="E339" i="7"/>
  <c r="E338" i="7"/>
  <c r="G337" i="7"/>
  <c r="E337" i="7"/>
  <c r="G336" i="7"/>
  <c r="E336" i="7"/>
  <c r="G335" i="7"/>
  <c r="E335" i="7"/>
  <c r="G331" i="7"/>
  <c r="E331" i="7"/>
  <c r="G330" i="7"/>
  <c r="E330" i="7"/>
  <c r="G329" i="7"/>
  <c r="E329" i="7"/>
  <c r="G328" i="7"/>
  <c r="E328" i="7"/>
  <c r="G327" i="7"/>
  <c r="E327" i="7"/>
  <c r="G326" i="7"/>
  <c r="G325" i="7"/>
  <c r="E325" i="7"/>
  <c r="G324" i="7"/>
  <c r="E324" i="7"/>
  <c r="G323" i="7"/>
  <c r="E323" i="7"/>
  <c r="G321" i="7"/>
  <c r="E321" i="7"/>
  <c r="G319" i="7"/>
  <c r="E319" i="7"/>
  <c r="E318" i="7"/>
  <c r="G317" i="7"/>
  <c r="E317" i="7"/>
  <c r="G316" i="7"/>
  <c r="E316" i="7"/>
  <c r="G315" i="7"/>
  <c r="E315" i="7"/>
  <c r="G314" i="7"/>
  <c r="E314" i="7"/>
  <c r="G313" i="7"/>
  <c r="E313" i="7"/>
  <c r="G312" i="7"/>
  <c r="E312" i="7"/>
  <c r="G311" i="7"/>
  <c r="E311" i="7"/>
  <c r="G310" i="7"/>
  <c r="E310" i="7"/>
  <c r="G304" i="7"/>
  <c r="E304" i="7"/>
  <c r="G303" i="7"/>
  <c r="E303" i="7"/>
  <c r="G302" i="7"/>
  <c r="G301" i="7"/>
  <c r="E301" i="7"/>
  <c r="G300" i="7"/>
  <c r="G299" i="7"/>
  <c r="E299" i="7"/>
  <c r="G298" i="7"/>
  <c r="E298" i="7"/>
  <c r="G297" i="7"/>
  <c r="E297" i="7"/>
  <c r="G295" i="7"/>
  <c r="E295" i="7"/>
  <c r="E294" i="7"/>
  <c r="G292" i="7"/>
  <c r="E292" i="7"/>
  <c r="E291" i="7"/>
  <c r="G290" i="7"/>
  <c r="E290" i="7"/>
  <c r="G289" i="7"/>
  <c r="E289" i="7"/>
  <c r="E288" i="7"/>
  <c r="G287" i="7"/>
  <c r="E287" i="7"/>
  <c r="E286" i="7"/>
  <c r="E285" i="7"/>
  <c r="G284" i="7"/>
  <c r="E284" i="7"/>
  <c r="G278" i="7"/>
  <c r="E278" i="7"/>
  <c r="G277" i="7"/>
  <c r="E277" i="7"/>
  <c r="G274" i="7"/>
  <c r="G273" i="7"/>
  <c r="E273" i="7"/>
  <c r="G270" i="7"/>
  <c r="E270" i="7"/>
  <c r="E269" i="7"/>
  <c r="G268" i="7"/>
  <c r="E268" i="7"/>
  <c r="G267" i="7"/>
  <c r="E267" i="7"/>
  <c r="G266" i="7"/>
  <c r="G265" i="7"/>
  <c r="E265" i="7"/>
  <c r="G263" i="7"/>
  <c r="E263" i="7"/>
  <c r="G262" i="7"/>
  <c r="E262" i="7"/>
  <c r="G261" i="7"/>
  <c r="E261" i="7"/>
  <c r="G260" i="7"/>
  <c r="E260" i="7"/>
  <c r="G259" i="7"/>
  <c r="E259" i="7"/>
  <c r="G258" i="7"/>
  <c r="G256" i="7"/>
  <c r="E256" i="7"/>
  <c r="G254" i="7"/>
  <c r="G252" i="7"/>
  <c r="E252" i="7"/>
  <c r="G250" i="7"/>
  <c r="E250" i="7"/>
  <c r="G226" i="7"/>
  <c r="E226" i="7"/>
  <c r="G187" i="7"/>
  <c r="E187" i="7"/>
  <c r="G186" i="7"/>
  <c r="G185" i="7"/>
  <c r="E185" i="7"/>
  <c r="E184" i="7"/>
  <c r="G182" i="7"/>
  <c r="G181" i="7"/>
  <c r="G179" i="7"/>
  <c r="E179" i="7"/>
  <c r="G178" i="7"/>
  <c r="E177" i="7"/>
  <c r="G176" i="7"/>
  <c r="E176" i="7"/>
  <c r="G175" i="7"/>
  <c r="E175" i="7"/>
  <c r="G174" i="7"/>
  <c r="G171" i="7"/>
  <c r="E171" i="7"/>
  <c r="G170" i="7"/>
  <c r="G169" i="7"/>
  <c r="E169" i="7"/>
  <c r="G168" i="7"/>
  <c r="E168" i="7"/>
  <c r="G167" i="7"/>
  <c r="E167" i="7"/>
  <c r="G166" i="7"/>
  <c r="E166" i="7"/>
  <c r="G165" i="7"/>
  <c r="E165" i="7"/>
  <c r="G164" i="7"/>
  <c r="G163" i="7"/>
  <c r="E163" i="7"/>
  <c r="G162" i="7"/>
  <c r="E162" i="7"/>
  <c r="G161" i="7"/>
  <c r="E161" i="7"/>
  <c r="G160" i="7"/>
  <c r="E160" i="7"/>
  <c r="G159" i="7"/>
  <c r="E159" i="7"/>
  <c r="G156" i="7"/>
  <c r="E156" i="7"/>
  <c r="G155" i="7"/>
  <c r="G154" i="7"/>
  <c r="G152" i="7"/>
  <c r="G150" i="7"/>
  <c r="E150" i="7"/>
  <c r="G149" i="7"/>
  <c r="E149" i="7"/>
  <c r="G148" i="7"/>
  <c r="E148" i="7"/>
  <c r="G147" i="7"/>
  <c r="E147" i="7"/>
  <c r="E146" i="7"/>
  <c r="E145" i="7"/>
  <c r="G144" i="7"/>
  <c r="E144" i="7"/>
  <c r="E143" i="7"/>
  <c r="G142" i="7"/>
  <c r="E142" i="7"/>
  <c r="G141" i="7"/>
  <c r="E141" i="7"/>
  <c r="G138" i="7"/>
  <c r="E138" i="7"/>
  <c r="G137" i="7"/>
  <c r="E137" i="7"/>
  <c r="G136" i="7"/>
  <c r="E136" i="7"/>
  <c r="G131" i="7"/>
  <c r="G130" i="7"/>
  <c r="E125" i="7"/>
  <c r="E124" i="7"/>
  <c r="E123" i="7"/>
  <c r="E122" i="7"/>
  <c r="E121" i="7"/>
  <c r="E119" i="7"/>
  <c r="E118" i="7"/>
  <c r="E117" i="7"/>
  <c r="E116" i="7"/>
  <c r="E115" i="7"/>
  <c r="E113" i="7"/>
  <c r="E110" i="7"/>
  <c r="E109" i="7"/>
  <c r="E108" i="7"/>
  <c r="E106" i="7"/>
  <c r="E105" i="7"/>
  <c r="E104" i="7"/>
  <c r="E103" i="7"/>
  <c r="E102" i="7"/>
  <c r="E100" i="7"/>
  <c r="E97" i="7"/>
  <c r="E96" i="7"/>
  <c r="E95" i="7"/>
  <c r="E94" i="7"/>
  <c r="E93" i="7"/>
  <c r="E92" i="7"/>
  <c r="E91" i="7"/>
  <c r="E90" i="7"/>
  <c r="E83" i="7"/>
  <c r="E81" i="7"/>
  <c r="E76" i="7"/>
  <c r="E74" i="7"/>
  <c r="E71" i="7"/>
  <c r="E65" i="7"/>
  <c r="E61" i="7"/>
  <c r="E57" i="7"/>
  <c r="E56" i="7"/>
  <c r="E49" i="7"/>
  <c r="E48" i="7"/>
  <c r="E47" i="7"/>
  <c r="E46" i="7"/>
  <c r="E45" i="7"/>
  <c r="E44" i="7"/>
  <c r="E43" i="7"/>
  <c r="G41" i="7"/>
  <c r="E40" i="7"/>
  <c r="E39" i="7"/>
  <c r="E38" i="7"/>
  <c r="E37" i="7"/>
  <c r="E34" i="7"/>
  <c r="E29" i="7"/>
  <c r="E28" i="7"/>
  <c r="E25" i="7"/>
  <c r="E19" i="7"/>
  <c r="E18" i="7"/>
  <c r="E17" i="7"/>
  <c r="E16" i="7"/>
  <c r="E15" i="7"/>
  <c r="E10" i="7"/>
  <c r="E2" i="7"/>
  <c r="E43" i="6"/>
  <c r="G42" i="6"/>
  <c r="G41" i="6"/>
  <c r="E41" i="6"/>
  <c r="G39" i="6"/>
  <c r="G38" i="6"/>
  <c r="G37" i="6"/>
  <c r="G36" i="6"/>
  <c r="E35" i="6"/>
  <c r="E34" i="6"/>
  <c r="E33" i="6"/>
  <c r="E32" i="6"/>
  <c r="E31" i="6"/>
  <c r="E23" i="6"/>
  <c r="E22" i="6"/>
  <c r="G17" i="6"/>
  <c r="E17" i="6"/>
  <c r="G13" i="6"/>
  <c r="G9" i="6"/>
  <c r="G8" i="6"/>
  <c r="G5" i="6"/>
  <c r="E829" i="5"/>
  <c r="E828" i="5"/>
  <c r="E826" i="5"/>
  <c r="E825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787" i="5"/>
  <c r="E784" i="5"/>
  <c r="E783" i="5"/>
  <c r="E782" i="5"/>
  <c r="E781" i="5"/>
  <c r="E780" i="5"/>
  <c r="E779" i="5"/>
  <c r="E778" i="5"/>
  <c r="E777" i="5"/>
  <c r="E776" i="5"/>
  <c r="E775" i="5"/>
  <c r="E772" i="5"/>
  <c r="E771" i="5"/>
  <c r="E741" i="5"/>
  <c r="E731" i="5"/>
  <c r="E721" i="5"/>
  <c r="E720" i="5"/>
  <c r="E719" i="5"/>
  <c r="E713" i="5"/>
  <c r="E712" i="5"/>
  <c r="E711" i="5"/>
  <c r="E708" i="5"/>
  <c r="E702" i="5"/>
  <c r="E698" i="5"/>
  <c r="E697" i="5"/>
  <c r="E696" i="5"/>
  <c r="E695" i="5"/>
  <c r="E694" i="5"/>
  <c r="E693" i="5"/>
  <c r="E692" i="5"/>
  <c r="E666" i="5"/>
  <c r="E665" i="5"/>
  <c r="E664" i="5"/>
  <c r="E661" i="5"/>
  <c r="E660" i="5"/>
  <c r="E659" i="5"/>
  <c r="E658" i="5"/>
  <c r="E622" i="5"/>
  <c r="E621" i="5"/>
  <c r="E598" i="5"/>
  <c r="E597" i="5"/>
  <c r="E596" i="5"/>
  <c r="E593" i="5"/>
  <c r="E592" i="5"/>
  <c r="E591" i="5"/>
  <c r="E590" i="5"/>
  <c r="E548" i="5"/>
  <c r="G547" i="5"/>
  <c r="G545" i="5"/>
  <c r="G544" i="5"/>
  <c r="G538" i="5"/>
  <c r="G533" i="5"/>
  <c r="G532" i="5"/>
  <c r="G525" i="5"/>
  <c r="E525" i="5"/>
  <c r="E521" i="5"/>
  <c r="G515" i="5"/>
  <c r="G507" i="5"/>
  <c r="G505" i="5"/>
  <c r="G500" i="5"/>
  <c r="G497" i="5"/>
  <c r="E496" i="5"/>
  <c r="G495" i="5"/>
  <c r="G494" i="5"/>
  <c r="G492" i="5"/>
  <c r="G491" i="5"/>
  <c r="G490" i="5"/>
  <c r="G488" i="5"/>
  <c r="E486" i="5"/>
  <c r="G484" i="5"/>
  <c r="E474" i="5"/>
  <c r="E469" i="5"/>
  <c r="G468" i="5"/>
  <c r="G467" i="5"/>
  <c r="E467" i="5"/>
  <c r="G465" i="5"/>
  <c r="G464" i="5"/>
  <c r="G463" i="5"/>
  <c r="G462" i="5"/>
  <c r="E461" i="5"/>
  <c r="E460" i="5"/>
  <c r="E459" i="5"/>
  <c r="E458" i="5"/>
  <c r="E457" i="5"/>
  <c r="E449" i="5"/>
  <c r="E448" i="5"/>
  <c r="G443" i="5"/>
  <c r="E443" i="5"/>
  <c r="G439" i="5"/>
  <c r="G435" i="5"/>
  <c r="G434" i="5"/>
  <c r="G431" i="5"/>
  <c r="G426" i="5"/>
  <c r="E426" i="5"/>
  <c r="G425" i="5"/>
  <c r="E425" i="5"/>
  <c r="G424" i="5"/>
  <c r="E424" i="5"/>
  <c r="E423" i="5"/>
  <c r="G422" i="5"/>
  <c r="E422" i="5"/>
  <c r="G421" i="5"/>
  <c r="E421" i="5"/>
  <c r="G420" i="5"/>
  <c r="E420" i="5"/>
  <c r="G419" i="5"/>
  <c r="E419" i="5"/>
  <c r="G418" i="5"/>
  <c r="E418" i="5"/>
  <c r="G417" i="5"/>
  <c r="E417" i="5"/>
  <c r="G416" i="5"/>
  <c r="E416" i="5"/>
  <c r="E415" i="5"/>
  <c r="G414" i="5"/>
  <c r="E414" i="5"/>
  <c r="G413" i="5"/>
  <c r="E413" i="5"/>
  <c r="G412" i="5"/>
  <c r="E412" i="5"/>
  <c r="E411" i="5"/>
  <c r="G410" i="5"/>
  <c r="E410" i="5"/>
  <c r="G409" i="5"/>
  <c r="E409" i="5"/>
  <c r="G408" i="5"/>
  <c r="E408" i="5"/>
  <c r="G407" i="5"/>
  <c r="G406" i="5"/>
  <c r="G404" i="5"/>
  <c r="E404" i="5"/>
  <c r="G403" i="5"/>
  <c r="E403" i="5"/>
  <c r="G402" i="5"/>
  <c r="E402" i="5"/>
  <c r="G401" i="5"/>
  <c r="E401" i="5"/>
  <c r="G400" i="5"/>
  <c r="G398" i="5"/>
  <c r="E398" i="5"/>
  <c r="G395" i="5"/>
  <c r="E395" i="5"/>
  <c r="G394" i="5"/>
  <c r="E394" i="5"/>
  <c r="G392" i="5"/>
  <c r="G390" i="5"/>
  <c r="E390" i="5"/>
  <c r="E389" i="5"/>
  <c r="E388" i="5"/>
  <c r="G387" i="5"/>
  <c r="G385" i="5"/>
  <c r="E385" i="5"/>
  <c r="E384" i="5"/>
  <c r="G383" i="5"/>
  <c r="E383" i="5"/>
  <c r="E382" i="5"/>
  <c r="E381" i="5"/>
  <c r="G380" i="5"/>
  <c r="E380" i="5"/>
  <c r="G379" i="5"/>
  <c r="E379" i="5"/>
  <c r="G378" i="5"/>
  <c r="E378" i="5"/>
  <c r="G374" i="5"/>
  <c r="E374" i="5"/>
  <c r="G373" i="5"/>
  <c r="E373" i="5"/>
  <c r="G372" i="5"/>
  <c r="E372" i="5"/>
  <c r="G371" i="5"/>
  <c r="E371" i="5"/>
  <c r="G370" i="5"/>
  <c r="E370" i="5"/>
  <c r="G369" i="5"/>
  <c r="G368" i="5"/>
  <c r="E368" i="5"/>
  <c r="G367" i="5"/>
  <c r="E367" i="5"/>
  <c r="G366" i="5"/>
  <c r="E366" i="5"/>
  <c r="G364" i="5"/>
  <c r="E364" i="5"/>
  <c r="G362" i="5"/>
  <c r="E362" i="5"/>
  <c r="E361" i="5"/>
  <c r="G360" i="5"/>
  <c r="E360" i="5"/>
  <c r="G359" i="5"/>
  <c r="E359" i="5"/>
  <c r="G358" i="5"/>
  <c r="E358" i="5"/>
  <c r="G357" i="5"/>
  <c r="E357" i="5"/>
  <c r="G356" i="5"/>
  <c r="E356" i="5"/>
  <c r="G355" i="5"/>
  <c r="E355" i="5"/>
  <c r="G354" i="5"/>
  <c r="E354" i="5"/>
  <c r="G353" i="5"/>
  <c r="E353" i="5"/>
  <c r="G347" i="5"/>
  <c r="E347" i="5"/>
  <c r="G346" i="5"/>
  <c r="E346" i="5"/>
  <c r="G345" i="5"/>
  <c r="G344" i="5"/>
  <c r="E344" i="5"/>
  <c r="G343" i="5"/>
  <c r="G342" i="5"/>
  <c r="E342" i="5"/>
  <c r="G341" i="5"/>
  <c r="E341" i="5"/>
  <c r="G340" i="5"/>
  <c r="E340" i="5"/>
  <c r="G338" i="5"/>
  <c r="E338" i="5"/>
  <c r="E337" i="5"/>
  <c r="G335" i="5"/>
  <c r="E335" i="5"/>
  <c r="E334" i="5"/>
  <c r="G333" i="5"/>
  <c r="E333" i="5"/>
  <c r="G332" i="5"/>
  <c r="E332" i="5"/>
  <c r="E331" i="5"/>
  <c r="G330" i="5"/>
  <c r="E330" i="5"/>
  <c r="E329" i="5"/>
  <c r="E328" i="5"/>
  <c r="G327" i="5"/>
  <c r="E327" i="5"/>
  <c r="G321" i="5"/>
  <c r="E321" i="5"/>
  <c r="G320" i="5"/>
  <c r="E320" i="5"/>
  <c r="G317" i="5"/>
  <c r="G316" i="5"/>
  <c r="E316" i="5"/>
  <c r="G313" i="5"/>
  <c r="E313" i="5"/>
  <c r="E312" i="5"/>
  <c r="G311" i="5"/>
  <c r="E311" i="5"/>
  <c r="G310" i="5"/>
  <c r="E310" i="5"/>
  <c r="G309" i="5"/>
  <c r="G308" i="5"/>
  <c r="E308" i="5"/>
  <c r="G306" i="5"/>
  <c r="E306" i="5"/>
  <c r="G305" i="5"/>
  <c r="E305" i="5"/>
  <c r="G304" i="5"/>
  <c r="E304" i="5"/>
  <c r="G303" i="5"/>
  <c r="E303" i="5"/>
  <c r="G302" i="5"/>
  <c r="E302" i="5"/>
  <c r="G301" i="5"/>
  <c r="G299" i="5"/>
  <c r="E299" i="5"/>
  <c r="G297" i="5"/>
  <c r="G295" i="5"/>
  <c r="E295" i="5"/>
  <c r="G293" i="5"/>
  <c r="E293" i="5"/>
  <c r="G269" i="5"/>
  <c r="E269" i="5"/>
  <c r="G230" i="5"/>
  <c r="E230" i="5"/>
  <c r="G229" i="5"/>
  <c r="G228" i="5"/>
  <c r="E228" i="5"/>
  <c r="E227" i="5"/>
  <c r="G225" i="5"/>
  <c r="G224" i="5"/>
  <c r="G222" i="5"/>
  <c r="E222" i="5"/>
  <c r="G221" i="5"/>
  <c r="E220" i="5"/>
  <c r="G219" i="5"/>
  <c r="E219" i="5"/>
  <c r="G218" i="5"/>
  <c r="E218" i="5"/>
  <c r="G217" i="5"/>
  <c r="G214" i="5"/>
  <c r="E214" i="5"/>
  <c r="G213" i="5"/>
  <c r="G212" i="5"/>
  <c r="E212" i="5"/>
  <c r="G211" i="5"/>
  <c r="E211" i="5"/>
  <c r="G210" i="5"/>
  <c r="E210" i="5"/>
  <c r="G209" i="5"/>
  <c r="E209" i="5"/>
  <c r="G208" i="5"/>
  <c r="E208" i="5"/>
  <c r="G207" i="5"/>
  <c r="G206" i="5"/>
  <c r="E206" i="5"/>
  <c r="G205" i="5"/>
  <c r="E205" i="5"/>
  <c r="G204" i="5"/>
  <c r="E204" i="5"/>
  <c r="G203" i="5"/>
  <c r="E203" i="5"/>
  <c r="G202" i="5"/>
  <c r="E202" i="5"/>
  <c r="G199" i="5"/>
  <c r="E199" i="5"/>
  <c r="G198" i="5"/>
  <c r="G197" i="5"/>
  <c r="G195" i="5"/>
  <c r="G193" i="5"/>
  <c r="E193" i="5"/>
  <c r="G192" i="5"/>
  <c r="E192" i="5"/>
  <c r="G191" i="5"/>
  <c r="E191" i="5"/>
  <c r="G190" i="5"/>
  <c r="E190" i="5"/>
  <c r="E189" i="5"/>
  <c r="E188" i="5"/>
  <c r="G187" i="5"/>
  <c r="E187" i="5"/>
  <c r="E186" i="5"/>
  <c r="G185" i="5"/>
  <c r="E185" i="5"/>
  <c r="G184" i="5"/>
  <c r="E184" i="5"/>
  <c r="G181" i="5"/>
  <c r="E181" i="5"/>
  <c r="G180" i="5"/>
  <c r="E180" i="5"/>
  <c r="G179" i="5"/>
  <c r="E179" i="5"/>
  <c r="G174" i="5"/>
  <c r="G173" i="5"/>
  <c r="E168" i="5"/>
  <c r="E167" i="5"/>
  <c r="E166" i="5"/>
  <c r="E165" i="5"/>
  <c r="E164" i="5"/>
  <c r="E162" i="5"/>
  <c r="E161" i="5"/>
  <c r="E160" i="5"/>
  <c r="E159" i="5"/>
  <c r="E158" i="5"/>
  <c r="E156" i="5"/>
  <c r="E153" i="5"/>
  <c r="E152" i="5"/>
  <c r="E151" i="5"/>
  <c r="E149" i="5"/>
  <c r="E148" i="5"/>
  <c r="E147" i="5"/>
  <c r="E146" i="5"/>
  <c r="E145" i="5"/>
  <c r="E143" i="5"/>
  <c r="E140" i="5"/>
  <c r="E139" i="5"/>
  <c r="E138" i="5"/>
  <c r="E137" i="5"/>
  <c r="E136" i="5"/>
  <c r="E135" i="5"/>
  <c r="E134" i="5"/>
  <c r="E133" i="5"/>
  <c r="E126" i="5"/>
  <c r="E124" i="5"/>
  <c r="E119" i="5"/>
  <c r="E117" i="5"/>
  <c r="E114" i="5"/>
  <c r="E108" i="5"/>
  <c r="E104" i="5"/>
  <c r="E100" i="5"/>
  <c r="E99" i="5"/>
  <c r="E92" i="5"/>
  <c r="E91" i="5"/>
  <c r="E90" i="5"/>
  <c r="E89" i="5"/>
  <c r="E88" i="5"/>
  <c r="E87" i="5"/>
  <c r="E86" i="5"/>
  <c r="G84" i="5"/>
  <c r="E83" i="5"/>
  <c r="E82" i="5"/>
  <c r="E81" i="5"/>
  <c r="E80" i="5"/>
  <c r="E77" i="5"/>
  <c r="E72" i="5"/>
  <c r="E71" i="5"/>
  <c r="E68" i="5"/>
  <c r="E62" i="5"/>
  <c r="E61" i="5"/>
  <c r="E60" i="5"/>
  <c r="E59" i="5"/>
  <c r="E58" i="5"/>
  <c r="E53" i="5"/>
  <c r="E45" i="5"/>
  <c r="G15" i="5"/>
  <c r="G12" i="5"/>
  <c r="G11" i="5"/>
  <c r="G10" i="5"/>
  <c r="E8" i="5"/>
  <c r="E7" i="5"/>
  <c r="G470" i="4"/>
  <c r="E470" i="4"/>
  <c r="G469" i="4"/>
  <c r="E469" i="4"/>
  <c r="G463" i="4"/>
  <c r="E463" i="4"/>
  <c r="G462" i="4"/>
  <c r="E462" i="4"/>
  <c r="G460" i="4"/>
  <c r="E460" i="4"/>
  <c r="G456" i="4"/>
  <c r="G455" i="4"/>
  <c r="E455" i="4"/>
  <c r="G452" i="4"/>
  <c r="E452" i="4"/>
  <c r="G449" i="4"/>
  <c r="E449" i="4"/>
  <c r="G440" i="4"/>
  <c r="G438" i="4"/>
  <c r="E438" i="4"/>
  <c r="G437" i="4"/>
  <c r="E437" i="4"/>
  <c r="G436" i="4"/>
  <c r="E436" i="4"/>
  <c r="G434" i="4"/>
  <c r="E434" i="4"/>
  <c r="G429" i="4"/>
  <c r="E429" i="4"/>
  <c r="G428" i="4"/>
  <c r="E428" i="4"/>
  <c r="G427" i="4"/>
  <c r="E427" i="4"/>
  <c r="G426" i="4"/>
  <c r="E426" i="4"/>
  <c r="G425" i="4"/>
  <c r="E425" i="4"/>
  <c r="G423" i="4"/>
  <c r="E423" i="4"/>
  <c r="G422" i="4"/>
  <c r="G420" i="4"/>
  <c r="E420" i="4"/>
  <c r="G418" i="4"/>
  <c r="E418" i="4"/>
  <c r="G412" i="4"/>
  <c r="E412" i="4"/>
  <c r="G404" i="4"/>
  <c r="G401" i="4"/>
  <c r="G400" i="4"/>
  <c r="G398" i="4"/>
  <c r="E398" i="4"/>
  <c r="G397" i="4"/>
  <c r="E397" i="4"/>
  <c r="G396" i="4"/>
  <c r="G395" i="4"/>
  <c r="G394" i="4"/>
  <c r="G393" i="4"/>
  <c r="E393" i="4"/>
  <c r="G392" i="4"/>
  <c r="G391" i="4"/>
  <c r="G390" i="4"/>
  <c r="G389" i="4"/>
  <c r="G387" i="4"/>
  <c r="G386" i="4"/>
  <c r="G385" i="4"/>
  <c r="E382" i="4"/>
  <c r="E378" i="4"/>
  <c r="E372" i="4"/>
  <c r="E369" i="4"/>
  <c r="E362" i="4"/>
  <c r="G345" i="4"/>
  <c r="G339" i="4"/>
  <c r="E330" i="4"/>
  <c r="E316" i="4"/>
  <c r="E313" i="4"/>
  <c r="E312" i="4"/>
  <c r="G306" i="4"/>
  <c r="E300" i="4"/>
  <c r="G298" i="4"/>
  <c r="E298" i="4"/>
  <c r="G296" i="4"/>
  <c r="G285" i="4"/>
  <c r="E285" i="4"/>
  <c r="G282" i="4"/>
  <c r="E282" i="4"/>
  <c r="G280" i="4"/>
  <c r="E280" i="4"/>
  <c r="G278" i="4"/>
  <c r="E278" i="4"/>
  <c r="G267" i="4"/>
  <c r="E267" i="4"/>
  <c r="G266" i="4"/>
  <c r="E266" i="4"/>
  <c r="G265" i="4"/>
  <c r="G260" i="4"/>
  <c r="G258" i="4"/>
  <c r="G253" i="4"/>
  <c r="G250" i="4"/>
  <c r="E250" i="4"/>
  <c r="G247" i="4"/>
  <c r="E247" i="4"/>
  <c r="G244" i="4"/>
  <c r="E244" i="4"/>
  <c r="G243" i="4"/>
  <c r="E243" i="4"/>
  <c r="G236" i="4"/>
  <c r="E236" i="4"/>
  <c r="G235" i="4"/>
  <c r="E235" i="4"/>
  <c r="G234" i="4"/>
  <c r="E234" i="4"/>
  <c r="G232" i="4"/>
  <c r="E232" i="4"/>
  <c r="G231" i="4"/>
  <c r="G227" i="4"/>
  <c r="E227" i="4"/>
  <c r="G225" i="4"/>
  <c r="E225" i="4"/>
  <c r="E224" i="4"/>
  <c r="G223" i="4"/>
  <c r="E223" i="4"/>
  <c r="G219" i="4"/>
  <c r="E219" i="4"/>
  <c r="G218" i="4"/>
  <c r="E217" i="4"/>
  <c r="G216" i="4"/>
  <c r="E216" i="4"/>
  <c r="G214" i="4"/>
  <c r="E214" i="4"/>
  <c r="G213" i="4"/>
  <c r="E213" i="4"/>
  <c r="G211" i="4"/>
  <c r="G210" i="4"/>
  <c r="E210" i="4"/>
  <c r="G208" i="4"/>
  <c r="G205" i="4"/>
  <c r="G203" i="4"/>
  <c r="G201" i="4"/>
  <c r="G196" i="4"/>
  <c r="G194" i="4"/>
  <c r="E194" i="4"/>
  <c r="G192" i="4"/>
  <c r="G190" i="4"/>
  <c r="G188" i="4"/>
  <c r="G185" i="4"/>
  <c r="G183" i="4"/>
  <c r="E183" i="4"/>
  <c r="G182" i="4"/>
  <c r="E182" i="4"/>
  <c r="G179" i="4"/>
  <c r="G178" i="4"/>
  <c r="G174" i="4"/>
  <c r="G169" i="4"/>
  <c r="G168" i="4"/>
  <c r="G166" i="4"/>
  <c r="E166" i="4"/>
  <c r="E164" i="4"/>
  <c r="G163" i="4"/>
  <c r="G161" i="4"/>
  <c r="E161" i="4"/>
  <c r="G160" i="4"/>
  <c r="E160" i="4"/>
  <c r="G159" i="4"/>
  <c r="E159" i="4"/>
  <c r="G158" i="4"/>
  <c r="G157" i="4"/>
  <c r="E157" i="4"/>
  <c r="G155" i="4"/>
  <c r="E155" i="4"/>
  <c r="G154" i="4"/>
  <c r="G148" i="4"/>
  <c r="G145" i="4"/>
  <c r="G142" i="4"/>
  <c r="G141" i="4"/>
  <c r="G140" i="4"/>
  <c r="E140" i="4"/>
  <c r="G139" i="4"/>
  <c r="G138" i="4"/>
  <c r="E138" i="4"/>
  <c r="G137" i="4"/>
  <c r="G136" i="4"/>
  <c r="G135" i="4"/>
  <c r="G133" i="4"/>
  <c r="G132" i="4"/>
  <c r="E132" i="4"/>
  <c r="G131" i="4"/>
  <c r="G130" i="4"/>
  <c r="G129" i="4"/>
  <c r="G128" i="4"/>
  <c r="G127" i="4"/>
  <c r="G126" i="4"/>
  <c r="G123" i="4"/>
  <c r="E123" i="4"/>
  <c r="G121" i="4"/>
  <c r="G120" i="4"/>
  <c r="G119" i="4"/>
  <c r="G117" i="4"/>
  <c r="E116" i="4"/>
  <c r="G115" i="4"/>
  <c r="G113" i="4"/>
  <c r="E112" i="4"/>
  <c r="G111" i="4"/>
  <c r="E111" i="4"/>
  <c r="E110" i="4"/>
  <c r="G108" i="4"/>
  <c r="G105" i="4"/>
  <c r="G104" i="4"/>
  <c r="E104" i="4"/>
  <c r="G103" i="4"/>
  <c r="G99" i="4"/>
  <c r="G98" i="4"/>
  <c r="G93" i="4"/>
  <c r="G92" i="4"/>
  <c r="G90" i="4"/>
  <c r="G89" i="4"/>
  <c r="G88" i="4"/>
  <c r="G87" i="4"/>
  <c r="E87" i="4"/>
  <c r="G86" i="4"/>
  <c r="G84" i="4"/>
  <c r="E84" i="4"/>
  <c r="G81" i="4"/>
  <c r="E81" i="4"/>
  <c r="G78" i="4"/>
  <c r="E78" i="4"/>
  <c r="G77" i="4"/>
  <c r="E77" i="4"/>
  <c r="E76" i="4"/>
  <c r="E75" i="4"/>
  <c r="G74" i="4"/>
  <c r="E69" i="4"/>
  <c r="G64" i="4"/>
  <c r="G63" i="4"/>
  <c r="E62" i="4"/>
  <c r="E61" i="4"/>
  <c r="G60" i="4"/>
  <c r="G58" i="4"/>
  <c r="E58" i="4"/>
  <c r="G57" i="4"/>
  <c r="G55" i="4"/>
  <c r="G54" i="4"/>
  <c r="G53" i="4"/>
  <c r="E53" i="4"/>
  <c r="G52" i="4"/>
  <c r="G50" i="4"/>
  <c r="G47" i="4"/>
  <c r="E47" i="4"/>
  <c r="E46" i="4"/>
  <c r="E43" i="4"/>
  <c r="E40" i="4"/>
  <c r="E39" i="4"/>
  <c r="G35" i="4"/>
  <c r="E34" i="4"/>
  <c r="G31" i="4"/>
  <c r="E29" i="4"/>
  <c r="E25" i="4"/>
  <c r="E23" i="4"/>
  <c r="G12" i="4"/>
  <c r="G11" i="4"/>
  <c r="G10" i="4"/>
  <c r="G8" i="4"/>
  <c r="G6" i="4"/>
  <c r="E3" i="4"/>
  <c r="G2" i="4"/>
  <c r="E2" i="4"/>
  <c r="G1" i="4"/>
  <c r="E829" i="1" l="1"/>
  <c r="E828" i="1"/>
  <c r="E827" i="1"/>
  <c r="E825" i="1"/>
  <c r="E1011" i="1" l="1"/>
  <c r="E1008" i="1"/>
  <c r="E1006" i="1"/>
  <c r="E1004" i="1"/>
  <c r="E1003" i="1"/>
  <c r="E1002" i="1"/>
  <c r="E1000" i="1"/>
  <c r="E999" i="1"/>
  <c r="E736" i="1" l="1"/>
  <c r="E735" i="1"/>
  <c r="E644" i="1"/>
  <c r="E425" i="1"/>
  <c r="E360" i="1"/>
  <c r="E344" i="1"/>
  <c r="E345" i="1"/>
  <c r="E347" i="1"/>
  <c r="E212" i="1"/>
  <c r="E198" i="1"/>
  <c r="E103" i="1"/>
  <c r="E554" i="1" l="1"/>
  <c r="G554" i="1"/>
  <c r="D90" i="2" l="1"/>
  <c r="D89" i="2"/>
  <c r="E54" i="2"/>
  <c r="D54" i="2"/>
  <c r="E43" i="2"/>
  <c r="D43" i="2"/>
  <c r="D24" i="2"/>
  <c r="G1293" i="1"/>
  <c r="E1293" i="1"/>
  <c r="G1287" i="1"/>
  <c r="E1287" i="1"/>
  <c r="G1294" i="1"/>
  <c r="E1294" i="1"/>
  <c r="G1284" i="1"/>
  <c r="E1284" i="1"/>
  <c r="G1286" i="1"/>
  <c r="E1286" i="1"/>
  <c r="G1279" i="1"/>
  <c r="E1279" i="1"/>
  <c r="G1276" i="1"/>
  <c r="E1276" i="1"/>
  <c r="G1273" i="1"/>
  <c r="E1273" i="1"/>
  <c r="G1280" i="1"/>
  <c r="G1241" i="1"/>
  <c r="G1226" i="1"/>
  <c r="E1226" i="1"/>
  <c r="G1238" i="1"/>
  <c r="E1238" i="1"/>
  <c r="G1228" i="1"/>
  <c r="E1228" i="1"/>
  <c r="G1224" i="1"/>
  <c r="E1224" i="1"/>
  <c r="G1227" i="1"/>
  <c r="E1227" i="1"/>
  <c r="G1235" i="1"/>
  <c r="E1235" i="1"/>
  <c r="G1219" i="1"/>
  <c r="E1219" i="1"/>
  <c r="G1239" i="1"/>
  <c r="E1239" i="1"/>
  <c r="G1223" i="1"/>
  <c r="G1237" i="1"/>
  <c r="E1237" i="1"/>
  <c r="G1230" i="1"/>
  <c r="E1230" i="1"/>
  <c r="G1229" i="1"/>
  <c r="E1229" i="1"/>
  <c r="G1221" i="1"/>
  <c r="E1221" i="1"/>
  <c r="G1204" i="1"/>
  <c r="E1204" i="1"/>
  <c r="G1196" i="1"/>
  <c r="G1185" i="1"/>
  <c r="E1185" i="1"/>
  <c r="G1184" i="1"/>
  <c r="G1188" i="1"/>
  <c r="G1193" i="1"/>
  <c r="G1181" i="1"/>
  <c r="G1183" i="1"/>
  <c r="G1186" i="1"/>
  <c r="G1179" i="1"/>
  <c r="G1190" i="1"/>
  <c r="E1190" i="1"/>
  <c r="G1189" i="1"/>
  <c r="E1189" i="1"/>
  <c r="G1187" i="1"/>
  <c r="G1177" i="1"/>
  <c r="G1178" i="1"/>
  <c r="G1182" i="1"/>
  <c r="G1192" i="1"/>
  <c r="E1174" i="1"/>
  <c r="E1108" i="1"/>
  <c r="E1154" i="1"/>
  <c r="E1105" i="1"/>
  <c r="E1104" i="1"/>
  <c r="G1098" i="1"/>
  <c r="E1170" i="1"/>
  <c r="E1092" i="1"/>
  <c r="E1164" i="1"/>
  <c r="G1137" i="1"/>
  <c r="E1122" i="1"/>
  <c r="E1161" i="1"/>
  <c r="G1131" i="1"/>
  <c r="G1083" i="1"/>
  <c r="G1085" i="1"/>
  <c r="E1085" i="1"/>
  <c r="G1072" i="1"/>
  <c r="E1072" i="1"/>
  <c r="G1067" i="1"/>
  <c r="E1067" i="1"/>
  <c r="G1054" i="1"/>
  <c r="E1054" i="1"/>
  <c r="G1053" i="1"/>
  <c r="E1053" i="1"/>
  <c r="G1065" i="1"/>
  <c r="E1065" i="1"/>
  <c r="G1069" i="1"/>
  <c r="E1069" i="1"/>
  <c r="G1038" i="1"/>
  <c r="G1050" i="1"/>
  <c r="G1045" i="1"/>
  <c r="G1043" i="1"/>
  <c r="G1032" i="1"/>
  <c r="E1032" i="1"/>
  <c r="G1029" i="1"/>
  <c r="E1029" i="1"/>
  <c r="G1035" i="1"/>
  <c r="E1035" i="1"/>
  <c r="G1028" i="1"/>
  <c r="E1028" i="1"/>
  <c r="G1018" i="1"/>
  <c r="E1018" i="1"/>
  <c r="G1015" i="1"/>
  <c r="G1016" i="1"/>
  <c r="E1016" i="1"/>
  <c r="G1020" i="1"/>
  <c r="E1020" i="1"/>
  <c r="G1019" i="1"/>
  <c r="E1019" i="1"/>
  <c r="G962" i="1"/>
  <c r="E962" i="1"/>
  <c r="G964" i="1"/>
  <c r="E964" i="1"/>
  <c r="G966" i="1"/>
  <c r="G975" i="1"/>
  <c r="E975" i="1"/>
  <c r="G971" i="1"/>
  <c r="E971" i="1"/>
  <c r="G961" i="1"/>
  <c r="E961" i="1"/>
  <c r="G967" i="1"/>
  <c r="E967" i="1"/>
  <c r="E965" i="1"/>
  <c r="E972" i="1"/>
  <c r="G973" i="1"/>
  <c r="E973" i="1"/>
  <c r="G956" i="1"/>
  <c r="G949" i="1"/>
  <c r="G951" i="1"/>
  <c r="G958" i="1"/>
  <c r="E958" i="1"/>
  <c r="G959" i="1"/>
  <c r="G953" i="1"/>
  <c r="G918" i="1"/>
  <c r="G912" i="1"/>
  <c r="E912" i="1"/>
  <c r="G926" i="1"/>
  <c r="G920" i="1"/>
  <c r="G924" i="1"/>
  <c r="E924" i="1"/>
  <c r="G913" i="1"/>
  <c r="E913" i="1"/>
  <c r="G922" i="1"/>
  <c r="G915" i="1"/>
  <c r="G902" i="1"/>
  <c r="G896" i="1"/>
  <c r="G906" i="1"/>
  <c r="G897" i="1"/>
  <c r="G907" i="1"/>
  <c r="G878" i="1"/>
  <c r="G883" i="1"/>
  <c r="G886" i="1"/>
  <c r="E886" i="1"/>
  <c r="G879" i="1"/>
  <c r="E879" i="1"/>
  <c r="G881" i="1"/>
  <c r="E881" i="1"/>
  <c r="E884" i="1"/>
  <c r="G877" i="1"/>
  <c r="E877" i="1"/>
  <c r="G880" i="1"/>
  <c r="E880" i="1"/>
  <c r="G858" i="1"/>
  <c r="G868" i="1"/>
  <c r="E868" i="1"/>
  <c r="G861" i="1"/>
  <c r="G867" i="1"/>
  <c r="G855" i="1"/>
  <c r="G850" i="1"/>
  <c r="G836" i="1"/>
  <c r="E836" i="1"/>
  <c r="G841" i="1"/>
  <c r="G851" i="1"/>
  <c r="E851" i="1"/>
  <c r="G840" i="1"/>
  <c r="G853" i="1"/>
  <c r="E853" i="1"/>
  <c r="G854" i="1"/>
  <c r="G842" i="1"/>
  <c r="G845" i="1"/>
  <c r="E845" i="1"/>
  <c r="G839" i="1"/>
  <c r="G848" i="1"/>
  <c r="G846" i="1"/>
  <c r="G849" i="1"/>
  <c r="G844" i="1"/>
  <c r="G852" i="1"/>
  <c r="G843" i="1"/>
  <c r="G806" i="1"/>
  <c r="G807" i="1"/>
  <c r="E795" i="1"/>
  <c r="E793" i="1"/>
  <c r="G798" i="1"/>
  <c r="G802" i="1"/>
  <c r="G794" i="1"/>
  <c r="E794" i="1"/>
  <c r="G800" i="1"/>
  <c r="E799" i="1"/>
  <c r="G796" i="1"/>
  <c r="G744" i="1"/>
  <c r="G702" i="1"/>
  <c r="G700" i="1"/>
  <c r="G690" i="1"/>
  <c r="G696" i="1"/>
  <c r="G689" i="1"/>
  <c r="G695" i="1"/>
  <c r="G687" i="1"/>
  <c r="G686" i="1"/>
  <c r="G685" i="1"/>
  <c r="G701" i="1"/>
  <c r="E701" i="1"/>
  <c r="G1262" i="1"/>
  <c r="E1262" i="1"/>
  <c r="G1265" i="1"/>
  <c r="E1265" i="1"/>
  <c r="G1268" i="1"/>
  <c r="E1268" i="1"/>
  <c r="G1271" i="1"/>
  <c r="E1271" i="1"/>
  <c r="E1253" i="1"/>
  <c r="G1258" i="1"/>
  <c r="E1259" i="1"/>
  <c r="E1260" i="1"/>
  <c r="G1261" i="1"/>
  <c r="E1261" i="1"/>
  <c r="G1270" i="1"/>
  <c r="G1216" i="1"/>
  <c r="G1217" i="1"/>
  <c r="G1213" i="1"/>
  <c r="E1215" i="1"/>
  <c r="E1214" i="1"/>
  <c r="G1211" i="1"/>
  <c r="E1211" i="1"/>
  <c r="G1210" i="1"/>
  <c r="G1089" i="1"/>
  <c r="E1089" i="1"/>
  <c r="G1091" i="1"/>
  <c r="G1090" i="1"/>
  <c r="G1088" i="1"/>
  <c r="G1051" i="1"/>
  <c r="E980" i="1"/>
  <c r="G981" i="1"/>
  <c r="E981" i="1"/>
  <c r="E940" i="1"/>
  <c r="E941" i="1"/>
  <c r="E944" i="1"/>
  <c r="G932" i="1"/>
  <c r="E935" i="1"/>
  <c r="E930" i="1"/>
  <c r="G936" i="1"/>
  <c r="E893" i="1"/>
  <c r="E891" i="1"/>
  <c r="G834" i="1"/>
  <c r="G833" i="1"/>
  <c r="G832" i="1"/>
  <c r="G830" i="1"/>
  <c r="G593" i="1"/>
  <c r="G75" i="1"/>
  <c r="E75" i="1"/>
  <c r="E76" i="1"/>
  <c r="G70" i="1"/>
  <c r="E1298" i="1"/>
  <c r="E1299" i="1"/>
  <c r="E988" i="1"/>
  <c r="E989" i="1"/>
  <c r="E909" i="1"/>
  <c r="E826" i="1"/>
  <c r="E818" i="1"/>
  <c r="E819" i="1"/>
  <c r="E813" i="1"/>
  <c r="E815" i="1"/>
  <c r="E814" i="1"/>
  <c r="E816" i="1"/>
  <c r="E803" i="1"/>
  <c r="E805" i="1"/>
  <c r="E804" i="1"/>
  <c r="E741" i="1"/>
  <c r="E733" i="1"/>
  <c r="E727" i="1"/>
  <c r="E724" i="1"/>
  <c r="E723" i="1"/>
  <c r="E725" i="1"/>
  <c r="E722" i="1"/>
  <c r="E726" i="1"/>
  <c r="E707" i="1"/>
  <c r="E706" i="1"/>
  <c r="E705" i="1"/>
  <c r="E684" i="1"/>
  <c r="E683" i="1"/>
  <c r="E596" i="1"/>
  <c r="E572" i="1"/>
  <c r="E460" i="1"/>
  <c r="E461" i="1"/>
  <c r="E462" i="1"/>
  <c r="E447" i="1"/>
  <c r="E448" i="1"/>
  <c r="E446" i="1"/>
  <c r="E441" i="1"/>
  <c r="E429" i="1"/>
  <c r="E423" i="1"/>
  <c r="E424" i="1"/>
  <c r="E422" i="1"/>
  <c r="E421" i="1"/>
  <c r="E419" i="1"/>
  <c r="E420" i="1"/>
  <c r="E358" i="1"/>
  <c r="E359" i="1"/>
  <c r="E333" i="1"/>
  <c r="E334" i="1"/>
  <c r="E335" i="1"/>
  <c r="E332" i="1"/>
  <c r="E183" i="1"/>
  <c r="E184" i="1"/>
  <c r="E102" i="1"/>
  <c r="E95" i="1"/>
  <c r="E96" i="1"/>
  <c r="E98" i="1"/>
  <c r="E97" i="1"/>
  <c r="E101" i="1"/>
  <c r="G771" i="1"/>
  <c r="E774" i="1"/>
  <c r="G770" i="1"/>
  <c r="G773" i="1"/>
  <c r="G124" i="1"/>
  <c r="G129" i="1"/>
  <c r="G123" i="1"/>
  <c r="G62" i="1"/>
  <c r="E62" i="1"/>
  <c r="E619" i="1"/>
  <c r="G472" i="1"/>
  <c r="G464" i="1"/>
  <c r="G382" i="1"/>
  <c r="G74" i="1"/>
  <c r="G71" i="1"/>
  <c r="E621" i="1"/>
  <c r="G615" i="1"/>
  <c r="G270" i="1"/>
  <c r="G39" i="1"/>
  <c r="E35" i="1"/>
  <c r="G37" i="1"/>
  <c r="G41" i="1"/>
  <c r="G40" i="1"/>
  <c r="G775" i="1"/>
  <c r="E131" i="1"/>
  <c r="E595" i="1"/>
  <c r="G594" i="1"/>
  <c r="G586" i="1"/>
  <c r="E586" i="1"/>
  <c r="G487" i="1"/>
  <c r="G488" i="1"/>
  <c r="G489" i="1"/>
  <c r="G486" i="1"/>
  <c r="E387" i="1"/>
  <c r="E386" i="1"/>
  <c r="E385" i="1"/>
  <c r="E383" i="1"/>
  <c r="E384" i="1"/>
  <c r="E114" i="1"/>
  <c r="G108" i="1"/>
  <c r="E108" i="1"/>
  <c r="E113" i="1"/>
  <c r="G79" i="1"/>
  <c r="G78" i="1"/>
  <c r="G83" i="1"/>
  <c r="G33" i="1"/>
  <c r="G1012" i="1"/>
  <c r="E1012" i="1"/>
  <c r="G1006" i="1"/>
  <c r="G1007" i="1"/>
  <c r="E1007" i="1"/>
  <c r="G1001" i="1"/>
  <c r="E1001" i="1"/>
  <c r="G1009" i="1"/>
  <c r="E1009" i="1"/>
  <c r="G1005" i="1"/>
  <c r="E1005" i="1"/>
  <c r="G1002" i="1"/>
  <c r="G1014" i="1"/>
  <c r="E1014" i="1"/>
  <c r="G1000" i="1"/>
  <c r="G1013" i="1"/>
  <c r="E1013" i="1"/>
  <c r="G1008" i="1"/>
  <c r="G1010" i="1"/>
  <c r="E1010" i="1"/>
  <c r="G1004" i="1"/>
  <c r="G996" i="1"/>
  <c r="E996" i="1"/>
  <c r="G991" i="1"/>
  <c r="E991" i="1"/>
  <c r="G998" i="1"/>
  <c r="E998" i="1"/>
  <c r="G997" i="1"/>
  <c r="E997" i="1"/>
  <c r="G992" i="1"/>
  <c r="E992" i="1"/>
  <c r="G995" i="1"/>
  <c r="G994" i="1"/>
  <c r="G820" i="1"/>
  <c r="E820" i="1"/>
  <c r="G824" i="1"/>
  <c r="E824" i="1"/>
  <c r="G823" i="1"/>
  <c r="E823" i="1"/>
  <c r="G822" i="1"/>
  <c r="G808" i="1"/>
  <c r="E808" i="1"/>
  <c r="G780" i="1"/>
  <c r="G778" i="1"/>
  <c r="E778" i="1"/>
  <c r="G782" i="1"/>
  <c r="E782" i="1"/>
  <c r="G752" i="1"/>
  <c r="E752" i="1"/>
  <c r="E756" i="1"/>
  <c r="E755" i="1"/>
  <c r="G754" i="1"/>
  <c r="G734" i="1"/>
  <c r="E734" i="1"/>
  <c r="E738" i="1"/>
  <c r="G737" i="1"/>
  <c r="E737" i="1"/>
  <c r="G732" i="1"/>
  <c r="E732" i="1"/>
  <c r="G731" i="1"/>
  <c r="E731" i="1"/>
  <c r="G721" i="1"/>
  <c r="E721" i="1"/>
  <c r="G714" i="1"/>
  <c r="E714" i="1"/>
  <c r="G709" i="1"/>
  <c r="E709" i="1"/>
  <c r="G711" i="1"/>
  <c r="E711" i="1"/>
  <c r="E708" i="1"/>
  <c r="G716" i="1"/>
  <c r="G720" i="1"/>
  <c r="E720" i="1"/>
  <c r="G719" i="1"/>
  <c r="E719" i="1"/>
  <c r="G713" i="1"/>
  <c r="E713" i="1"/>
  <c r="G717" i="1"/>
  <c r="E717" i="1"/>
  <c r="G718" i="1"/>
  <c r="E718" i="1"/>
  <c r="G715" i="1"/>
  <c r="E715" i="1"/>
  <c r="G671" i="1"/>
  <c r="E671" i="1"/>
  <c r="G669" i="1"/>
  <c r="E669" i="1"/>
  <c r="G672" i="1"/>
  <c r="E672" i="1"/>
  <c r="G674" i="1"/>
  <c r="E674" i="1"/>
  <c r="G670" i="1"/>
  <c r="E670" i="1"/>
  <c r="G673" i="1"/>
  <c r="E673" i="1"/>
  <c r="G668" i="1"/>
  <c r="E668" i="1"/>
  <c r="G667" i="1"/>
  <c r="E667" i="1"/>
  <c r="G657" i="1"/>
  <c r="G661" i="1"/>
  <c r="E661" i="1"/>
  <c r="G658" i="1"/>
  <c r="E658" i="1"/>
  <c r="G660" i="1"/>
  <c r="E660" i="1"/>
  <c r="G659" i="1"/>
  <c r="E651" i="1"/>
  <c r="E648" i="1"/>
  <c r="G654" i="1"/>
  <c r="E654" i="1"/>
  <c r="G656" i="1"/>
  <c r="E656" i="1"/>
  <c r="G649" i="1"/>
  <c r="E649" i="1"/>
  <c r="G655" i="1"/>
  <c r="E655" i="1"/>
  <c r="G652" i="1"/>
  <c r="E652" i="1"/>
  <c r="G643" i="1"/>
  <c r="E643" i="1"/>
  <c r="G640" i="1"/>
  <c r="E640" i="1"/>
  <c r="E642" i="1"/>
  <c r="G646" i="1"/>
  <c r="E646" i="1"/>
  <c r="G645" i="1"/>
  <c r="E645" i="1"/>
  <c r="E641" i="1"/>
  <c r="G625" i="1"/>
  <c r="E625" i="1"/>
  <c r="G624" i="1"/>
  <c r="E624" i="1"/>
  <c r="G597" i="1"/>
  <c r="G585" i="1"/>
  <c r="E585" i="1"/>
  <c r="G582" i="1"/>
  <c r="E582" i="1"/>
  <c r="G567" i="1"/>
  <c r="E567" i="1"/>
  <c r="G570" i="1"/>
  <c r="E570" i="1"/>
  <c r="E571" i="1"/>
  <c r="G568" i="1"/>
  <c r="G569" i="1"/>
  <c r="E569" i="1"/>
  <c r="G563" i="1"/>
  <c r="E563" i="1"/>
  <c r="G558" i="1"/>
  <c r="E558" i="1"/>
  <c r="G561" i="1"/>
  <c r="E561" i="1"/>
  <c r="G552" i="1"/>
  <c r="E552" i="1"/>
  <c r="G562" i="1"/>
  <c r="E562" i="1"/>
  <c r="G565" i="1"/>
  <c r="E565" i="1"/>
  <c r="G564" i="1"/>
  <c r="E564" i="1"/>
  <c r="G560" i="1"/>
  <c r="G556" i="1"/>
  <c r="G528" i="1"/>
  <c r="E528" i="1"/>
  <c r="G449" i="1"/>
  <c r="G450" i="1"/>
  <c r="E450" i="1"/>
  <c r="G436" i="1"/>
  <c r="G440" i="1"/>
  <c r="E440" i="1"/>
  <c r="E439" i="1"/>
  <c r="G437" i="1"/>
  <c r="G408" i="1"/>
  <c r="G409" i="1"/>
  <c r="E409" i="1"/>
  <c r="E407" i="1"/>
  <c r="G392" i="1"/>
  <c r="E392" i="1"/>
  <c r="G395" i="1"/>
  <c r="G397" i="1"/>
  <c r="E397" i="1"/>
  <c r="G396" i="1"/>
  <c r="E396" i="1"/>
  <c r="G391" i="1"/>
  <c r="G389" i="1"/>
  <c r="E389" i="1"/>
  <c r="G390" i="1"/>
  <c r="E390" i="1"/>
  <c r="G377" i="1"/>
  <c r="E377" i="1"/>
  <c r="G366" i="1"/>
  <c r="E366" i="1"/>
  <c r="G367" i="1"/>
  <c r="E367" i="1"/>
  <c r="G363" i="1"/>
  <c r="E363" i="1"/>
  <c r="G368" i="1"/>
  <c r="G370" i="1"/>
  <c r="E370" i="1"/>
  <c r="G369" i="1"/>
  <c r="E369" i="1"/>
  <c r="G365" i="1"/>
  <c r="E365" i="1"/>
  <c r="G364" i="1"/>
  <c r="E364" i="1"/>
  <c r="G356" i="1"/>
  <c r="G355" i="1"/>
  <c r="G353" i="1"/>
  <c r="G357" i="1"/>
  <c r="E357" i="1"/>
  <c r="G348" i="1"/>
  <c r="E348" i="1"/>
  <c r="G349" i="1"/>
  <c r="E349" i="1"/>
  <c r="E346" i="1"/>
  <c r="G351" i="1"/>
  <c r="E351" i="1"/>
  <c r="G350" i="1"/>
  <c r="E350" i="1"/>
  <c r="G345" i="1"/>
  <c r="G337" i="1"/>
  <c r="E337" i="1"/>
  <c r="G336" i="1"/>
  <c r="E336" i="1"/>
  <c r="G341" i="1"/>
  <c r="E341" i="1"/>
  <c r="G340" i="1"/>
  <c r="E340" i="1"/>
  <c r="G319" i="1"/>
  <c r="G325" i="1"/>
  <c r="E325" i="1"/>
  <c r="G320" i="1"/>
  <c r="E312" i="1"/>
  <c r="E307" i="1"/>
  <c r="E308" i="1"/>
  <c r="E310" i="1"/>
  <c r="E314" i="1"/>
  <c r="E313" i="1"/>
  <c r="E311" i="1"/>
  <c r="E285" i="1"/>
  <c r="E294" i="1"/>
  <c r="E291" i="1"/>
  <c r="E296" i="1"/>
  <c r="E290" i="1"/>
  <c r="E284" i="1"/>
  <c r="E287" i="1"/>
  <c r="E298" i="1"/>
  <c r="E297" i="1"/>
  <c r="E286" i="1"/>
  <c r="E289" i="1"/>
  <c r="E283" i="1"/>
  <c r="E274" i="1"/>
  <c r="E277" i="1"/>
  <c r="E254" i="1"/>
  <c r="E251" i="1"/>
  <c r="E255" i="1"/>
  <c r="E257" i="1"/>
  <c r="E252" i="1"/>
  <c r="E256" i="1"/>
  <c r="E253" i="1"/>
  <c r="E238" i="1"/>
  <c r="E236" i="1"/>
  <c r="E231" i="1"/>
  <c r="E226" i="1"/>
  <c r="E229" i="1"/>
  <c r="E220" i="1"/>
  <c r="E216" i="1"/>
  <c r="E211" i="1"/>
  <c r="E196" i="1"/>
  <c r="E195" i="1"/>
  <c r="E197" i="1"/>
  <c r="E200" i="1"/>
  <c r="E199" i="1"/>
  <c r="E194" i="1"/>
  <c r="G190" i="1"/>
  <c r="E136" i="1"/>
  <c r="E137" i="1"/>
  <c r="E158" i="1"/>
  <c r="E150" i="1"/>
  <c r="E140" i="1"/>
  <c r="E159" i="1"/>
  <c r="E149" i="1"/>
  <c r="E138" i="1"/>
  <c r="E161" i="1"/>
  <c r="E155" i="1"/>
  <c r="E160" i="1"/>
  <c r="E146" i="1"/>
  <c r="E139" i="1"/>
  <c r="E22" i="1"/>
  <c r="E30" i="1"/>
  <c r="G268" i="1"/>
  <c r="G260" i="1"/>
  <c r="G259" i="1"/>
  <c r="G258" i="1"/>
  <c r="E67" i="1"/>
  <c r="E68" i="1"/>
</calcChain>
</file>

<file path=xl/sharedStrings.xml><?xml version="1.0" encoding="utf-8"?>
<sst xmlns="http://schemas.openxmlformats.org/spreadsheetml/2006/main" count="38718" uniqueCount="5228">
  <si>
    <t>MEDIA OUTLET</t>
  </si>
  <si>
    <t>TITLE</t>
  </si>
  <si>
    <t>FIRST</t>
  </si>
  <si>
    <t>LAST</t>
  </si>
  <si>
    <t>TYPE</t>
  </si>
  <si>
    <t>EMAIL</t>
  </si>
  <si>
    <t>TWITTER</t>
  </si>
  <si>
    <t>ADDRESS</t>
  </si>
  <si>
    <t>CITY</t>
  </si>
  <si>
    <t>STATE</t>
  </si>
  <si>
    <t>ZIP</t>
  </si>
  <si>
    <t>LOCATION</t>
  </si>
  <si>
    <t>PHONE</t>
  </si>
  <si>
    <t>URL</t>
  </si>
  <si>
    <t>Notes</t>
  </si>
  <si>
    <t xml:space="preserve"> </t>
  </si>
  <si>
    <t>Editorial Director</t>
  </si>
  <si>
    <t>Diane</t>
  </si>
  <si>
    <t>Magazine</t>
  </si>
  <si>
    <t>News &amp; Observer</t>
  </si>
  <si>
    <t>Barton College "Barton Magazine"</t>
  </si>
  <si>
    <t>Editor &amp; Director of Public Relations</t>
  </si>
  <si>
    <t>Kathy</t>
  </si>
  <si>
    <t>Daughety</t>
  </si>
  <si>
    <t>@bartoncollege</t>
  </si>
  <si>
    <t>College</t>
  </si>
  <si>
    <t>kdaughety@barton.edu</t>
  </si>
  <si>
    <t>Brown</t>
  </si>
  <si>
    <t>PO Box 5000</t>
  </si>
  <si>
    <t>Wilson</t>
  </si>
  <si>
    <t>NC</t>
  </si>
  <si>
    <t>252-399-6529</t>
  </si>
  <si>
    <t>https://www.barton.edu/magazine/</t>
  </si>
  <si>
    <t>Allure Magazine</t>
  </si>
  <si>
    <t>Sam</t>
  </si>
  <si>
    <t>Escobar</t>
  </si>
  <si>
    <t>sam_escobar@condenast.com</t>
  </si>
  <si>
    <t>Bennett College "Banner"</t>
  </si>
  <si>
    <t>Faculty Advisor</t>
  </si>
  <si>
    <t>Keonte</t>
  </si>
  <si>
    <t>Coleman</t>
  </si>
  <si>
    <t>@myhairisblue</t>
  </si>
  <si>
    <t>kcoleman@bennett.edu</t>
  </si>
  <si>
    <t>900 E Washington St.</t>
  </si>
  <si>
    <t>Greensboro</t>
  </si>
  <si>
    <t>Guilford</t>
  </si>
  <si>
    <t>336-517-1835</t>
  </si>
  <si>
    <t>http://www.bennett.edu/student-affairs/</t>
  </si>
  <si>
    <t>Brevard College "Clarion"</t>
  </si>
  <si>
    <t>Letters to the Editor</t>
  </si>
  <si>
    <t>@BrevardCollege</t>
  </si>
  <si>
    <t xml:space="preserve">Amanda </t>
  </si>
  <si>
    <t>Meigher</t>
  </si>
  <si>
    <t>Digital</t>
  </si>
  <si>
    <t>amanda_meigher@condenast.com</t>
  </si>
  <si>
    <t>@ameigher</t>
  </si>
  <si>
    <t>American Prospect, The</t>
  </si>
  <si>
    <t>Executive Editor</t>
  </si>
  <si>
    <t>Harold</t>
  </si>
  <si>
    <t>Meyerson</t>
  </si>
  <si>
    <t>hmeyerson@prospect.org</t>
  </si>
  <si>
    <t>clarion@brevard.edu</t>
  </si>
  <si>
    <t>@HaroldMeyerson</t>
  </si>
  <si>
    <t>1 Brevard College Drive</t>
  </si>
  <si>
    <t>Brevard</t>
  </si>
  <si>
    <t>Transylvania</t>
  </si>
  <si>
    <t>828-884-8140</t>
  </si>
  <si>
    <t>https://my.brevard.edu/ICS/clarion/</t>
  </si>
  <si>
    <t>Newsroom</t>
  </si>
  <si>
    <t>Atlantic, The</t>
  </si>
  <si>
    <t>Priscilla</t>
  </si>
  <si>
    <t>Alvarez</t>
  </si>
  <si>
    <t>palvarez@theatlantic.com</t>
  </si>
  <si>
    <t>@priscialva</t>
  </si>
  <si>
    <t>Campbell University "The Campbell Times"</t>
  </si>
  <si>
    <t>Adviser</t>
  </si>
  <si>
    <t>Billy</t>
  </si>
  <si>
    <t>Liggett</t>
  </si>
  <si>
    <t>Washington</t>
  </si>
  <si>
    <t>Axios.com</t>
  </si>
  <si>
    <t>Justin</t>
  </si>
  <si>
    <t>Green</t>
  </si>
  <si>
    <t>justin@axios.com</t>
  </si>
  <si>
    <t>liggettb@campbell.edu</t>
  </si>
  <si>
    <t xml:space="preserve">418 N. Main St. </t>
  </si>
  <si>
    <t>@JGreenDC</t>
  </si>
  <si>
    <t>Buies Creek</t>
  </si>
  <si>
    <t>Harnett</t>
  </si>
  <si>
    <t>800-334-4111</t>
  </si>
  <si>
    <t>http://thecampbelltimes.com/wp/</t>
  </si>
  <si>
    <t>Editor</t>
  </si>
  <si>
    <t>Bloomberg Opinion</t>
  </si>
  <si>
    <t>David</t>
  </si>
  <si>
    <t>Shipley</t>
  </si>
  <si>
    <t>mlsokol0630@email.campbell.edu</t>
  </si>
  <si>
    <t>djshipley@bloomberg.net</t>
  </si>
  <si>
    <t>@davidjshipley</t>
  </si>
  <si>
    <t>PO Box 567</t>
  </si>
  <si>
    <t>Daily Tar Heel</t>
  </si>
  <si>
    <t>Opinion Editor</t>
  </si>
  <si>
    <t>@dailytarheel</t>
  </si>
  <si>
    <t>Bustle Magazine</t>
  </si>
  <si>
    <t>Catherine</t>
  </si>
  <si>
    <t>Thompson</t>
  </si>
  <si>
    <t>catherine.thompson@bustle.com</t>
  </si>
  <si>
    <t>opinion@dailytarheel.com</t>
  </si>
  <si>
    <t>@KT_thomps</t>
  </si>
  <si>
    <t>151 E. Rosemary St</t>
  </si>
  <si>
    <t>Chapel Hill</t>
  </si>
  <si>
    <t>Orange</t>
  </si>
  <si>
    <t>http://www.reflector.com/</t>
  </si>
  <si>
    <t>Duke University "The Chronicle"</t>
  </si>
  <si>
    <t>Jake</t>
  </si>
  <si>
    <t>Satisky</t>
  </si>
  <si>
    <t>@DukeChronicle</t>
  </si>
  <si>
    <t>BuzzFeed</t>
  </si>
  <si>
    <t>Tom</t>
  </si>
  <si>
    <t>Gara</t>
  </si>
  <si>
    <t>tom.gara@buzzfeed.com</t>
  </si>
  <si>
    <t>@tomgara</t>
  </si>
  <si>
    <t>301 Flowers Bld.</t>
  </si>
  <si>
    <t>Durham</t>
  </si>
  <si>
    <t>https://www.dukechronicle.com/</t>
  </si>
  <si>
    <t>Features Editor</t>
  </si>
  <si>
    <t>Katherine</t>
  </si>
  <si>
    <t>Miller</t>
  </si>
  <si>
    <t>katherine.miller@buzzfeed.com</t>
  </si>
  <si>
    <t>chronicleletters@duke.edu</t>
  </si>
  <si>
    <t>@katherinemiller</t>
  </si>
  <si>
    <t>Managing Editor</t>
  </si>
  <si>
    <t>Nathan</t>
  </si>
  <si>
    <t>Luzum</t>
  </si>
  <si>
    <t>CNN</t>
  </si>
  <si>
    <t>Jane</t>
  </si>
  <si>
    <t>Carr</t>
  </si>
  <si>
    <t>TV Station</t>
  </si>
  <si>
    <t>Jane.Carr@turner.com</t>
  </si>
  <si>
    <t>@janegreenway</t>
  </si>
  <si>
    <t>News Editor</t>
  </si>
  <si>
    <t>Stefanie</t>
  </si>
  <si>
    <t>Pousoulides</t>
  </si>
  <si>
    <t>Cosmopolitan  Magazine</t>
  </si>
  <si>
    <t>Andrea</t>
  </si>
  <si>
    <t>Stanley</t>
  </si>
  <si>
    <t>astanley@hearst.com</t>
  </si>
  <si>
    <t>@AndreaStanley</t>
  </si>
  <si>
    <t>East Carolina University "East Carolinian"</t>
  </si>
  <si>
    <t>Advisor</t>
  </si>
  <si>
    <t xml:space="preserve">Cherie </t>
  </si>
  <si>
    <t>Speller</t>
  </si>
  <si>
    <t>@TEC_newspaper</t>
  </si>
  <si>
    <t>Daily Beast, The</t>
  </si>
  <si>
    <t>Harry</t>
  </si>
  <si>
    <t>Siegel</t>
  </si>
  <si>
    <t>harry.siegel@thedailybeast.com</t>
  </si>
  <si>
    <t>@harrysiegel</t>
  </si>
  <si>
    <t>301 S. Evans St</t>
  </si>
  <si>
    <t>Greenville</t>
  </si>
  <si>
    <t>Pitt</t>
  </si>
  <si>
    <t>252-328-9273</t>
  </si>
  <si>
    <t>http://www.theeastcarolinian.com/</t>
  </si>
  <si>
    <t>Democracy Now!</t>
  </si>
  <si>
    <t>Executive Producer</t>
  </si>
  <si>
    <t>Amy</t>
  </si>
  <si>
    <t>Goodman</t>
  </si>
  <si>
    <t>@democracynow</t>
  </si>
  <si>
    <t>opinion@theeastcarolinian.com</t>
  </si>
  <si>
    <t>Elon University "Elon News Network"</t>
  </si>
  <si>
    <t>@ElonNewsNetwork</t>
  </si>
  <si>
    <t>Earther</t>
  </si>
  <si>
    <t>Reporter</t>
  </si>
  <si>
    <t xml:space="preserve">Yessenia </t>
  </si>
  <si>
    <t>Funes</t>
  </si>
  <si>
    <t>yessfunes@gmail.com</t>
  </si>
  <si>
    <t>@yessfun</t>
  </si>
  <si>
    <t>enn@elon.edu</t>
  </si>
  <si>
    <t>130 N. Williamson Ave.</t>
  </si>
  <si>
    <t>Elon</t>
  </si>
  <si>
    <t>Alamance</t>
  </si>
  <si>
    <t>336-278-7247</t>
  </si>
  <si>
    <t>http://www.elonnewsnetwork.com/</t>
  </si>
  <si>
    <t>Essence Magazine</t>
  </si>
  <si>
    <t>Assistant Editor</t>
  </si>
  <si>
    <t>Tanya A.</t>
  </si>
  <si>
    <t>Christian</t>
  </si>
  <si>
    <t>tchristian@essence.com</t>
  </si>
  <si>
    <t>@tanyachristian</t>
  </si>
  <si>
    <t>Fayetteville State University "The Voice"</t>
  </si>
  <si>
    <t>thevoice.uncfsu@gmail.com</t>
  </si>
  <si>
    <t>1200 Murchison Road</t>
  </si>
  <si>
    <t>Fayetteville</t>
  </si>
  <si>
    <t>Cumberland</t>
  </si>
  <si>
    <t>910-672-2210</t>
  </si>
  <si>
    <t>http://www.fsuthevoice.com</t>
  </si>
  <si>
    <t>Garden &amp; Gun Magazine</t>
  </si>
  <si>
    <t>Kim</t>
  </si>
  <si>
    <t>Alexander</t>
  </si>
  <si>
    <t>editorial@gardenandgun.com</t>
  </si>
  <si>
    <t>@gardenandgun</t>
  </si>
  <si>
    <t>Greensboro College "The Collegian"</t>
  </si>
  <si>
    <t>Editor-in-Chief</t>
  </si>
  <si>
    <t xml:space="preserve">Gwyneth </t>
  </si>
  <si>
    <t>Navey</t>
  </si>
  <si>
    <t>thegccollegian@gmail.com</t>
  </si>
  <si>
    <t>SC</t>
  </si>
  <si>
    <t>815 W. Market St.</t>
  </si>
  <si>
    <t>336-272-7102 x415</t>
  </si>
  <si>
    <t>https://www.greensboro.edu/collegian/</t>
  </si>
  <si>
    <t>DiBenedetto</t>
  </si>
  <si>
    <t>ddibenedetto@gardenandgun.com</t>
  </si>
  <si>
    <t>info@greensboro.edu</t>
  </si>
  <si>
    <t>@davedibenedetto</t>
  </si>
  <si>
    <t>336-272-7102 x5211</t>
  </si>
  <si>
    <t>Guilford College "Guilfordian"</t>
  </si>
  <si>
    <t>@TheGuilfordian</t>
  </si>
  <si>
    <t>guilfordian@guilford.edu</t>
  </si>
  <si>
    <t>5800 W. Friendly Ave</t>
  </si>
  <si>
    <t>336-316-2306</t>
  </si>
  <si>
    <t>https://www.guilfordian.com/</t>
  </si>
  <si>
    <t>Dave</t>
  </si>
  <si>
    <t>Mezz</t>
  </si>
  <si>
    <t>dmezz@gardenandgun.com</t>
  </si>
  <si>
    <t>@DMezzinator</t>
  </si>
  <si>
    <t>Meredith College "Herald"</t>
  </si>
  <si>
    <t xml:space="preserve">herald@email.meredith.edu </t>
  </si>
  <si>
    <t xml:space="preserve">3800 Hillsborough St. </t>
  </si>
  <si>
    <t>Raleigh</t>
  </si>
  <si>
    <t>Wake</t>
  </si>
  <si>
    <t>919-760-8087</t>
  </si>
  <si>
    <t>https://www.facebook.com/meredithherald</t>
  </si>
  <si>
    <t>Methodist University "SmallTalk"</t>
  </si>
  <si>
    <t>smalltalkmu@yahoo.com</t>
  </si>
  <si>
    <t>5400 Ramsey St.</t>
  </si>
  <si>
    <t>910-630-7292</t>
  </si>
  <si>
    <t>https://smalltalkprototype.wordpress.com/</t>
  </si>
  <si>
    <t>Glamour Magazine</t>
  </si>
  <si>
    <t>Christina</t>
  </si>
  <si>
    <t>christina_coleman@condenast.com</t>
  </si>
  <si>
    <t>NC A&amp;T University "Register"</t>
  </si>
  <si>
    <t>@TheATRegister</t>
  </si>
  <si>
    <t>@ChrissyCole</t>
  </si>
  <si>
    <t>editor@theeastcarolinian.com</t>
  </si>
  <si>
    <t>Box E-25 1601 E. Market St.</t>
  </si>
  <si>
    <t>336-285-3449</t>
  </si>
  <si>
    <t>https://ncatregister.com/</t>
  </si>
  <si>
    <t>Gothamist</t>
  </si>
  <si>
    <t>John</t>
  </si>
  <si>
    <t>Del Signore</t>
  </si>
  <si>
    <t>johnd@gothamist.com</t>
  </si>
  <si>
    <t>theatregister@gmail.com</t>
  </si>
  <si>
    <t>@johndelsignore</t>
  </si>
  <si>
    <t>1601 E. Market St.</t>
  </si>
  <si>
    <t>336-334-7700</t>
  </si>
  <si>
    <t>https://www.themountaineer.com/</t>
  </si>
  <si>
    <t>NC Central University "Campus Echo"</t>
  </si>
  <si>
    <t>@campusecho</t>
  </si>
  <si>
    <t>GQ Magazine</t>
  </si>
  <si>
    <t>Daniel</t>
  </si>
  <si>
    <t>Riley</t>
  </si>
  <si>
    <t>daniel_riley@condenast.com</t>
  </si>
  <si>
    <t>campusecho@nccu.edu</t>
  </si>
  <si>
    <t>1801 Fayetteville St.</t>
  </si>
  <si>
    <t>@danielvriley</t>
  </si>
  <si>
    <t>919-530-7116</t>
  </si>
  <si>
    <t>http://campusecho.com/</t>
  </si>
  <si>
    <t>NC State University "Technician"</t>
  </si>
  <si>
    <t>technician-editor@ncsu.edu</t>
  </si>
  <si>
    <t>323 Witherspoon Student Center, NCSU Campus Box 7318</t>
  </si>
  <si>
    <t>919-515-2411</t>
  </si>
  <si>
    <t>Harper's Bazaar</t>
  </si>
  <si>
    <t>Synnott</t>
  </si>
  <si>
    <t>asynnott@hearst.com</t>
  </si>
  <si>
    <t>technician-opinion@ncsu.edu</t>
  </si>
  <si>
    <t>@amysynnott</t>
  </si>
  <si>
    <t>NC Wesleyan College "The Decree"</t>
  </si>
  <si>
    <t>William</t>
  </si>
  <si>
    <t>Grattan</t>
  </si>
  <si>
    <t>@ncwesleyan</t>
  </si>
  <si>
    <t>wjgrattan@ncwc.edu</t>
  </si>
  <si>
    <t>Hill, The</t>
  </si>
  <si>
    <t>Christine</t>
  </si>
  <si>
    <t>Ayala</t>
  </si>
  <si>
    <t>Rocky Mount</t>
  </si>
  <si>
    <t>cayala@thehill.com</t>
  </si>
  <si>
    <t>Nash</t>
  </si>
  <si>
    <t>252-985-5336</t>
  </si>
  <si>
    <t>https://ncwc.edu/publications/the-decree/</t>
  </si>
  <si>
    <t>@christine_ayala</t>
  </si>
  <si>
    <t>Salem College "The Salemite"</t>
  </si>
  <si>
    <t xml:space="preserve">Newsroom </t>
  </si>
  <si>
    <t>thesalemite@gmail.com</t>
  </si>
  <si>
    <t>Winston-Salem</t>
  </si>
  <si>
    <t>Forsyth</t>
  </si>
  <si>
    <t>https://thesalemite.org/</t>
  </si>
  <si>
    <t>UNC Asheville "Blue Banner"</t>
  </si>
  <si>
    <t>Hollywood Reporter, The</t>
  </si>
  <si>
    <t xml:space="preserve">Taylor </t>
  </si>
  <si>
    <t>Alison</t>
  </si>
  <si>
    <t>Brower</t>
  </si>
  <si>
    <t>alison.brower@thr.com</t>
  </si>
  <si>
    <t>Sexton</t>
  </si>
  <si>
    <t>@abrower</t>
  </si>
  <si>
    <t>@TheBlueBanner</t>
  </si>
  <si>
    <t>tsexton@unca.edu</t>
  </si>
  <si>
    <t>Karpen Hall 019</t>
  </si>
  <si>
    <t>Asheville</t>
  </si>
  <si>
    <t>Buncombe</t>
  </si>
  <si>
    <t>828-251-6586</t>
  </si>
  <si>
    <t>http://thebluebanner.net/</t>
  </si>
  <si>
    <t>HuffPost</t>
  </si>
  <si>
    <t>Jordan K.</t>
  </si>
  <si>
    <t>Turgeon</t>
  </si>
  <si>
    <t>jordan.turgeon@huffpost.com</t>
  </si>
  <si>
    <t>Michael</t>
  </si>
  <si>
    <t>@jordanturgeon</t>
  </si>
  <si>
    <t>Gouge</t>
  </si>
  <si>
    <t>mgouge@unca.edu</t>
  </si>
  <si>
    <t xml:space="preserve">iHeart Media </t>
  </si>
  <si>
    <t>Radio</t>
  </si>
  <si>
    <t>Laura</t>
  </si>
  <si>
    <t>lbrowne@unca.edu</t>
  </si>
  <si>
    <t>Intercept, The</t>
  </si>
  <si>
    <t>Charlotte</t>
  </si>
  <si>
    <t>Greensit</t>
  </si>
  <si>
    <t>charlotte.greensit@theintercept.com</t>
  </si>
  <si>
    <t>@cgreensit</t>
  </si>
  <si>
    <t>UNC Charlotte "Niner Times"</t>
  </si>
  <si>
    <t>@UNCCmedia</t>
  </si>
  <si>
    <t>editor@nineronline.com</t>
  </si>
  <si>
    <t>Marie Claire  Magazine</t>
  </si>
  <si>
    <t>Danielle</t>
  </si>
  <si>
    <t>McNally</t>
  </si>
  <si>
    <t>dmcnally@hearst.com</t>
  </si>
  <si>
    <t>42 Student Union</t>
  </si>
  <si>
    <t>Mecklenburg</t>
  </si>
  <si>
    <t>704-687-7148</t>
  </si>
  <si>
    <t>https://ninertimes.com/</t>
  </si>
  <si>
    <t>@DaniSMcNally</t>
  </si>
  <si>
    <t>UNC Greensboro "The Carolinian"</t>
  </si>
  <si>
    <t>@thecarolinian</t>
  </si>
  <si>
    <t>editor.carolinian@gmail.com</t>
  </si>
  <si>
    <t>Elliott University Center, Box N1</t>
  </si>
  <si>
    <t>336-334-5620</t>
  </si>
  <si>
    <t>https://carolinianuncg.com</t>
  </si>
  <si>
    <t>McClatchy Newspapers</t>
  </si>
  <si>
    <t>Colleen McCain</t>
  </si>
  <si>
    <t>Nelson</t>
  </si>
  <si>
    <t>News Service</t>
  </si>
  <si>
    <t>cnelson@kcstar.com</t>
  </si>
  <si>
    <t>@ColleenMNelson</t>
  </si>
  <si>
    <t>news.carolinian@gmail.com</t>
  </si>
  <si>
    <t>Franco</t>
  </si>
  <si>
    <t>Ordonez</t>
  </si>
  <si>
    <t>Publisher</t>
  </si>
  <si>
    <t>publisher.carolinian@gmail.com</t>
  </si>
  <si>
    <t>Mic.com</t>
  </si>
  <si>
    <t>Horowitz</t>
  </si>
  <si>
    <t>jhorowitz@mic.com</t>
  </si>
  <si>
    <t>@jacobdhorowitz</t>
  </si>
  <si>
    <t>UNC Pembroke "The Pine Needle"</t>
  </si>
  <si>
    <t>@UNCP_PineNeedle</t>
  </si>
  <si>
    <t>pineneedle@uncp.edu</t>
  </si>
  <si>
    <t>Mother Jones Magazine</t>
  </si>
  <si>
    <t>Ian</t>
  </si>
  <si>
    <t>Gordon</t>
  </si>
  <si>
    <t>253 Old Main</t>
  </si>
  <si>
    <t>Pembroke</t>
  </si>
  <si>
    <t>igordon@motherjones.com</t>
  </si>
  <si>
    <t>Robeson</t>
  </si>
  <si>
    <t>910-521-6204</t>
  </si>
  <si>
    <t>https://www.pineneedlenews.com/</t>
  </si>
  <si>
    <t>@id_gordon</t>
  </si>
  <si>
    <t>UNC Wilmington "Atlantis"</t>
  </si>
  <si>
    <t xml:space="preserve">Managing Editor </t>
  </si>
  <si>
    <t>@TheSeahawk</t>
  </si>
  <si>
    <t>Nation, The</t>
  </si>
  <si>
    <t xml:space="preserve">Katrina </t>
  </si>
  <si>
    <t>vanden Heuvel</t>
  </si>
  <si>
    <t>KvandenHeuvel@thenation.com</t>
  </si>
  <si>
    <t>@KatrinaNation</t>
  </si>
  <si>
    <t>4855 Price Dr., FUU 1049</t>
  </si>
  <si>
    <t>Wilmington</t>
  </si>
  <si>
    <t>New Hanover</t>
  </si>
  <si>
    <t>910-962-3229</t>
  </si>
  <si>
    <t>https://uncw.edu/studentmedia/seahawk.html</t>
  </si>
  <si>
    <t>UNC Wilmington "The Seahawk"</t>
  </si>
  <si>
    <t>Samantha</t>
  </si>
  <si>
    <t>Dickerson</t>
  </si>
  <si>
    <t>New Republic Magazine</t>
  </si>
  <si>
    <t>Theodore</t>
  </si>
  <si>
    <t>Ross</t>
  </si>
  <si>
    <t>tross@newrepublic.com</t>
  </si>
  <si>
    <t>@theodoreross</t>
  </si>
  <si>
    <t>seahawkeditorinchief@gmail.com</t>
  </si>
  <si>
    <t>Wake Forest University "Old Gold and Black"</t>
  </si>
  <si>
    <t>@wfu_ogb</t>
  </si>
  <si>
    <t>POLITICO</t>
  </si>
  <si>
    <t>newsrelease@politico.com</t>
  </si>
  <si>
    <t>@politico</t>
  </si>
  <si>
    <t>wfuogb@gmail.com</t>
  </si>
  <si>
    <t>Campus Box 7569</t>
  </si>
  <si>
    <t>336-758-5280</t>
  </si>
  <si>
    <t>http://wfuogb.com/</t>
  </si>
  <si>
    <t>WCU "Western Carolinian"</t>
  </si>
  <si>
    <t>@WestCarolinian</t>
  </si>
  <si>
    <t>Public News Service</t>
  </si>
  <si>
    <t>lodom@westerncarolinian.com</t>
  </si>
  <si>
    <t>PO Box 66</t>
  </si>
  <si>
    <t>Cullowhee</t>
  </si>
  <si>
    <t>Jackson</t>
  </si>
  <si>
    <t>828-227-2694</t>
  </si>
  <si>
    <t>http://www.westerncarolinian.com/</t>
  </si>
  <si>
    <t>William Peace University "The Peace Times"</t>
  </si>
  <si>
    <t>@TPTNewspaper</t>
  </si>
  <si>
    <t>Scripps</t>
  </si>
  <si>
    <t>Patrick</t>
  </si>
  <si>
    <t>Terpstra</t>
  </si>
  <si>
    <t>patrick.terpstra@scripps.com</t>
  </si>
  <si>
    <t>tptnewspaper@gmail.com</t>
  </si>
  <si>
    <t>@PatrickTerpstra</t>
  </si>
  <si>
    <t>15 E. Peace St.</t>
  </si>
  <si>
    <t>https://www.peacetimesonline.com/</t>
  </si>
  <si>
    <t>Sinclair</t>
  </si>
  <si>
    <t>Asheville Citizen-Times</t>
  </si>
  <si>
    <t xml:space="preserve">Carolina Outdoors </t>
  </si>
  <si>
    <t>Karen</t>
  </si>
  <si>
    <t>Chávez</t>
  </si>
  <si>
    <t>@KarenChavezACT</t>
  </si>
  <si>
    <t>Southern Living</t>
  </si>
  <si>
    <t xml:space="preserve">Valerie </t>
  </si>
  <si>
    <t>Luesse</t>
  </si>
  <si>
    <t>vluessebooks@gmail.com</t>
  </si>
  <si>
    <t>@GoinDownToMamas</t>
  </si>
  <si>
    <t>Daily</t>
  </si>
  <si>
    <t>kchavez@citizen-times.com</t>
  </si>
  <si>
    <t>14 O. Henry Ave.</t>
  </si>
  <si>
    <t>828-236-8980</t>
  </si>
  <si>
    <t>https://www.citizen-times.com/</t>
  </si>
  <si>
    <t>Stateline</t>
  </si>
  <si>
    <t>Vestal</t>
  </si>
  <si>
    <t>Editor (Planning)</t>
  </si>
  <si>
    <t>Bruce</t>
  </si>
  <si>
    <t>Steele</t>
  </si>
  <si>
    <t>@bcsteele</t>
  </si>
  <si>
    <t>bsteele@citizen-times.com</t>
  </si>
  <si>
    <t>828-232-5848</t>
  </si>
  <si>
    <t>News Director</t>
  </si>
  <si>
    <t>Katie</t>
  </si>
  <si>
    <t>Wadington</t>
  </si>
  <si>
    <t>@katiewadington</t>
  </si>
  <si>
    <t>kwadington@citizen-times.com</t>
  </si>
  <si>
    <t>828-236-8971</t>
  </si>
  <si>
    <t>Newsoom</t>
  </si>
  <si>
    <t>news@citizen-times.com</t>
  </si>
  <si>
    <t>828-252-5610</t>
  </si>
  <si>
    <t xml:space="preserve">Casey </t>
  </si>
  <si>
    <t>Blake</t>
  </si>
  <si>
    <t>Teen VOGUE</t>
  </si>
  <si>
    <t>cblake@citizen-times.com</t>
  </si>
  <si>
    <t>Emily</t>
  </si>
  <si>
    <t>828-232-2922</t>
  </si>
  <si>
    <t xml:space="preserve">Reporter (City Government) </t>
  </si>
  <si>
    <t>Joel</t>
  </si>
  <si>
    <t>Burgess</t>
  </si>
  <si>
    <t>@AVLreporter</t>
  </si>
  <si>
    <t>@TeenVogue</t>
  </si>
  <si>
    <t>jburgess@citizen-times.com</t>
  </si>
  <si>
    <t>828-232-5960</t>
  </si>
  <si>
    <t>Reporter (Food)</t>
  </si>
  <si>
    <t xml:space="preserve">Mackensy </t>
  </si>
  <si>
    <t>Lunsford</t>
  </si>
  <si>
    <t>@mackensy</t>
  </si>
  <si>
    <t>mlunsford@citizen-times.com</t>
  </si>
  <si>
    <t>828-232-2935</t>
  </si>
  <si>
    <t>Reporter and Columnist</t>
  </si>
  <si>
    <t>Boyle</t>
  </si>
  <si>
    <t>@AnswerManBoyle</t>
  </si>
  <si>
    <t>jboyle@citizen-times.com</t>
  </si>
  <si>
    <t>Truthout</t>
  </si>
  <si>
    <t>828-232-5847</t>
  </si>
  <si>
    <t>Candice</t>
  </si>
  <si>
    <t>Bernd</t>
  </si>
  <si>
    <t>candice@truthout.org</t>
  </si>
  <si>
    <t>@CandiceBernd</t>
  </si>
  <si>
    <t>Reporter(Government)</t>
  </si>
  <si>
    <t>Jennifer</t>
  </si>
  <si>
    <t>Bowman</t>
  </si>
  <si>
    <t>@jenn_bowman</t>
  </si>
  <si>
    <t>jbowman@citizen-times.com</t>
  </si>
  <si>
    <t>Vanity Fair Magazine</t>
  </si>
  <si>
    <t>Radhika</t>
  </si>
  <si>
    <t>Jones</t>
  </si>
  <si>
    <t>radhika_jones@condenast.com</t>
  </si>
  <si>
    <t>828-232-5910</t>
  </si>
  <si>
    <t>@radhikajones</t>
  </si>
  <si>
    <t>Charlotte Observer, The</t>
  </si>
  <si>
    <t xml:space="preserve">Associate Editor  </t>
  </si>
  <si>
    <t>Peter</t>
  </si>
  <si>
    <t>St. Onge</t>
  </si>
  <si>
    <t>@saintorange</t>
  </si>
  <si>
    <t>pstonge@charlotteobserver.com</t>
  </si>
  <si>
    <t>550 S. Cauldwell Street</t>
  </si>
  <si>
    <t xml:space="preserve">704-358-5029 </t>
  </si>
  <si>
    <t>https://www.charlotteobserver.com</t>
  </si>
  <si>
    <t>Day News Editor</t>
  </si>
  <si>
    <t>Katy</t>
  </si>
  <si>
    <t>Petiford</t>
  </si>
  <si>
    <t>@kpetiford</t>
  </si>
  <si>
    <t>Vox</t>
  </si>
  <si>
    <t>McGann</t>
  </si>
  <si>
    <t>laura.mcgann@vox.com</t>
  </si>
  <si>
    <t>kpetiford@charlotteobserver.com</t>
  </si>
  <si>
    <t>@lkmcgann</t>
  </si>
  <si>
    <t>704-358-5903</t>
  </si>
  <si>
    <t>Editor (North Carolina High Impact)</t>
  </si>
  <si>
    <t xml:space="preserve">Doug </t>
  </si>
  <si>
    <t>dmiller@charlotteobserver.com</t>
  </si>
  <si>
    <t xml:space="preserve">Charlotte </t>
  </si>
  <si>
    <t>704-358-5107</t>
  </si>
  <si>
    <t>Editoral Assistant</t>
  </si>
  <si>
    <t>Nancy</t>
  </si>
  <si>
    <t>Webb</t>
  </si>
  <si>
    <t>@NWebbcomm</t>
  </si>
  <si>
    <t xml:space="preserve">Reporter </t>
  </si>
  <si>
    <t>nwebb@charlotteobserver.com</t>
  </si>
  <si>
    <t>704-358-5078</t>
  </si>
  <si>
    <t>Editorial Cartoonist</t>
  </si>
  <si>
    <t>Kevin</t>
  </si>
  <si>
    <t>Siers</t>
  </si>
  <si>
    <t>@kevinsiers</t>
  </si>
  <si>
    <t>ksiers@charlotteobserver.com</t>
  </si>
  <si>
    <t>704-358-5018</t>
  </si>
  <si>
    <t>Taylor</t>
  </si>
  <si>
    <t>Batten</t>
  </si>
  <si>
    <t>@tbatten1</t>
  </si>
  <si>
    <t>tbatten@charlotteobserver.com</t>
  </si>
  <si>
    <t>704-358-5934</t>
  </si>
  <si>
    <t>Sherry</t>
  </si>
  <si>
    <t>Chisenhall</t>
  </si>
  <si>
    <t>@schisenhall</t>
  </si>
  <si>
    <t>schisenhall@charlotteobserver.com</t>
  </si>
  <si>
    <t>704-358-5000</t>
  </si>
  <si>
    <t>Helen</t>
  </si>
  <si>
    <t>Schwab</t>
  </si>
  <si>
    <t>@helenschwab</t>
  </si>
  <si>
    <t>hschwab@charlotteobserver.com</t>
  </si>
  <si>
    <t>704-358-5250</t>
  </si>
  <si>
    <t>Food Editor</t>
  </si>
  <si>
    <t>Kathleen</t>
  </si>
  <si>
    <t>Purvis</t>
  </si>
  <si>
    <t>kpurvis@charlotteobserver.com</t>
  </si>
  <si>
    <t>704-358-5236</t>
  </si>
  <si>
    <t>opinion@charlotteobserver.com</t>
  </si>
  <si>
    <t>http://www.charlottemagazine.com/</t>
  </si>
  <si>
    <t xml:space="preserve">Local News Editor </t>
  </si>
  <si>
    <t xml:space="preserve">Adam </t>
  </si>
  <si>
    <t>Bell</t>
  </si>
  <si>
    <t>@abell</t>
  </si>
  <si>
    <t>abell@charlotteobserver.com</t>
  </si>
  <si>
    <t>Concord</t>
  </si>
  <si>
    <t>704-358-5696</t>
  </si>
  <si>
    <t>Metro Editor</t>
  </si>
  <si>
    <t xml:space="preserve">Ronnie </t>
  </si>
  <si>
    <t>Glassberg</t>
  </si>
  <si>
    <t>rglassberg@charlotteobserver.com</t>
  </si>
  <si>
    <t>704-358-5819</t>
  </si>
  <si>
    <t>Gary</t>
  </si>
  <si>
    <t>localnews@charlotteobserver.com</t>
  </si>
  <si>
    <t xml:space="preserve">Night News Editor </t>
  </si>
  <si>
    <t xml:space="preserve">Jane </t>
  </si>
  <si>
    <t>Pope</t>
  </si>
  <si>
    <t>@jmcalisterpope</t>
  </si>
  <si>
    <t>jpope@charlotteobserver.com</t>
  </si>
  <si>
    <t>704-358-5052</t>
  </si>
  <si>
    <t>Rodney</t>
  </si>
  <si>
    <t>Mahone</t>
  </si>
  <si>
    <t>@rmahone</t>
  </si>
  <si>
    <t>rmahone@mcclatchy.com</t>
  </si>
  <si>
    <t xml:space="preserve">Reporter (Banking) </t>
  </si>
  <si>
    <t>Deon</t>
  </si>
  <si>
    <t>Roberts</t>
  </si>
  <si>
    <t>deroberts@charlotteobserver.com</t>
  </si>
  <si>
    <t>704-358-5248</t>
  </si>
  <si>
    <t>Reporter (Breaking News)</t>
  </si>
  <si>
    <t>Joe</t>
  </si>
  <si>
    <t>Marusak</t>
  </si>
  <si>
    <t>@jmarusak</t>
  </si>
  <si>
    <t>jmarusak@charlotteobserver.com</t>
  </si>
  <si>
    <t>704-978-3670</t>
  </si>
  <si>
    <t>Mark</t>
  </si>
  <si>
    <t>Price</t>
  </si>
  <si>
    <t>mprice@charlotteobserver.com</t>
  </si>
  <si>
    <t xml:space="preserve">704-358-5245 </t>
  </si>
  <si>
    <t>Reporter (Courts)</t>
  </si>
  <si>
    <t>@MGordon1111</t>
  </si>
  <si>
    <t>mgordon@charlotteobserver.com</t>
  </si>
  <si>
    <t xml:space="preserve">704-358-5095 </t>
  </si>
  <si>
    <t>Reporter (Environment)</t>
  </si>
  <si>
    <t>Henderson</t>
  </si>
  <si>
    <t>@bhender</t>
  </si>
  <si>
    <t>bhenderson@charlotteobserver.com</t>
  </si>
  <si>
    <t xml:space="preserve">704-358-5074 </t>
  </si>
  <si>
    <t>Reporter (Faith / Values)</t>
  </si>
  <si>
    <t>Tim</t>
  </si>
  <si>
    <t>Funk</t>
  </si>
  <si>
    <t>tfunk@charlotteobserver.com</t>
  </si>
  <si>
    <t>704-358-5703</t>
  </si>
  <si>
    <t>Reporter (Health)</t>
  </si>
  <si>
    <t>Anna</t>
  </si>
  <si>
    <t>Douglas</t>
  </si>
  <si>
    <t>@ADouglasNews</t>
  </si>
  <si>
    <t>adouglas@charlotteobserver.com</t>
  </si>
  <si>
    <t>Reporter (Investigations)</t>
  </si>
  <si>
    <t>Ames</t>
  </si>
  <si>
    <t>@amesalex</t>
  </si>
  <si>
    <t>aalexander@charlotteobserver.com</t>
  </si>
  <si>
    <t xml:space="preserve">704-358-5060 </t>
  </si>
  <si>
    <t>Reporter (investigations)</t>
  </si>
  <si>
    <t>Fred</t>
  </si>
  <si>
    <t>Classen-Kelly</t>
  </si>
  <si>
    <t>frkelly@charlotteobserver.com</t>
  </si>
  <si>
    <t xml:space="preserve">704-358-5027 </t>
  </si>
  <si>
    <t>Gavin</t>
  </si>
  <si>
    <t xml:space="preserve">Off </t>
  </si>
  <si>
    <t>goff@charlotteobserver.com</t>
  </si>
  <si>
    <t xml:space="preserve">704-358-6038 </t>
  </si>
  <si>
    <t>Reporter (Local)</t>
  </si>
  <si>
    <t>Washburn</t>
  </si>
  <si>
    <t>mwashburn@charlotteobserver.com</t>
  </si>
  <si>
    <t>Reporter (Politics)</t>
  </si>
  <si>
    <t>Jim</t>
  </si>
  <si>
    <t>Morrill</t>
  </si>
  <si>
    <t>@jimmorrill</t>
  </si>
  <si>
    <t>jmorrill@charlotteobserver.com</t>
  </si>
  <si>
    <t>704-358-5059</t>
  </si>
  <si>
    <t>Reporter (Pop Culture)</t>
  </si>
  <si>
    <t>Theoden</t>
  </si>
  <si>
    <t>Janes</t>
  </si>
  <si>
    <t>tjanes@charlotteobserver.com</t>
  </si>
  <si>
    <t>704-358-5897</t>
  </si>
  <si>
    <t xml:space="preserve">Reporter (Reading) </t>
  </si>
  <si>
    <t>Danny</t>
  </si>
  <si>
    <t>Powell</t>
  </si>
  <si>
    <t>dpowell@charlotteobserver.com</t>
  </si>
  <si>
    <t>704-358-5230</t>
  </si>
  <si>
    <t>Reporter (Style)</t>
  </si>
  <si>
    <t>Cristina</t>
  </si>
  <si>
    <t>Bolling</t>
  </si>
  <si>
    <t>cbolling@charlotteobserver.com</t>
  </si>
  <si>
    <t>704-358-5040</t>
  </si>
  <si>
    <t>Breaking News &amp; Public Safety</t>
  </si>
  <si>
    <t>MacKenzie</t>
  </si>
  <si>
    <t>Wicker</t>
  </si>
  <si>
    <t>@MackWick</t>
  </si>
  <si>
    <t>mwicker@citizentimes.com</t>
  </si>
  <si>
    <t>Concord &amp; Kannapolis Independent Tribune</t>
  </si>
  <si>
    <t>363 Church St. N. Ste. 140</t>
  </si>
  <si>
    <t>Cabarrus</t>
  </si>
  <si>
    <t>704-789-9120</t>
  </si>
  <si>
    <t>https://www.independenttribune.com/</t>
  </si>
  <si>
    <t>@indytribune</t>
  </si>
  <si>
    <t>news@independenttribune.com</t>
  </si>
  <si>
    <t>704-789-9103</t>
  </si>
  <si>
    <t xml:space="preserve">Courier-Tribune, The  </t>
  </si>
  <si>
    <t>General Editor</t>
  </si>
  <si>
    <t>Annette</t>
  </si>
  <si>
    <t>Jordan</t>
  </si>
  <si>
    <t>ajordan@courier-tribune.com</t>
  </si>
  <si>
    <t>500 Sunset Ave.</t>
  </si>
  <si>
    <t>Asheboro</t>
  </si>
  <si>
    <t>Randolph</t>
  </si>
  <si>
    <t>336-626-6101</t>
  </si>
  <si>
    <t>https://www.courier-tribune.com/</t>
  </si>
  <si>
    <t>General Manager</t>
  </si>
  <si>
    <t>Benz</t>
  </si>
  <si>
    <t>tbenz@courier-tribune.com</t>
  </si>
  <si>
    <t>336-625-2101</t>
  </si>
  <si>
    <t>Paul</t>
  </si>
  <si>
    <t>Mauney</t>
  </si>
  <si>
    <t>pmauney@thetimesnews.com</t>
  </si>
  <si>
    <t>336-626-6147</t>
  </si>
  <si>
    <t>Judi</t>
  </si>
  <si>
    <t>Brinegar</t>
  </si>
  <si>
    <t>jbrinegar@courier-tribune.com</t>
  </si>
  <si>
    <t xml:space="preserve">Reporter  </t>
  </si>
  <si>
    <t>Larry</t>
  </si>
  <si>
    <t>Penkava</t>
  </si>
  <si>
    <t>lpenkava@courier-tribune.com</t>
  </si>
  <si>
    <t>Daily Advance</t>
  </si>
  <si>
    <t>elizabethcity@dailyadvance.com</t>
  </si>
  <si>
    <t>215 S. Water Street</t>
  </si>
  <si>
    <t>Elizabeth City</t>
  </si>
  <si>
    <t>Pasquotank</t>
  </si>
  <si>
    <t>252-335-8076</t>
  </si>
  <si>
    <t>http://www.dailyadvance.com/</t>
  </si>
  <si>
    <t>Julian</t>
  </si>
  <si>
    <t>Eure</t>
  </si>
  <si>
    <t>@dailyadvance</t>
  </si>
  <si>
    <t>jeure@dailyadvance.com</t>
  </si>
  <si>
    <t>252-335-8116</t>
  </si>
  <si>
    <t>Multimedia Editor</t>
  </si>
  <si>
    <t>Chris</t>
  </si>
  <si>
    <t>Day</t>
  </si>
  <si>
    <t>cday@dailyadvance.com</t>
  </si>
  <si>
    <t>252-335-8114</t>
  </si>
  <si>
    <t>editor@dailyadvance.com</t>
  </si>
  <si>
    <t>Robin</t>
  </si>
  <si>
    <t>Quillon</t>
  </si>
  <si>
    <t>robin.quillon@adamspg.com</t>
  </si>
  <si>
    <t>252-335-8107</t>
  </si>
  <si>
    <t>Reporter (City and County)</t>
  </si>
  <si>
    <t>Jon</t>
  </si>
  <si>
    <t>Hawley</t>
  </si>
  <si>
    <t>jhawley@dailyadvance.com</t>
  </si>
  <si>
    <t>252-335-8119</t>
  </si>
  <si>
    <t>Reporter (Crime / Business)</t>
  </si>
  <si>
    <t>West</t>
  </si>
  <si>
    <t>bwest@dailyadvance.com</t>
  </si>
  <si>
    <t>252-335-8118</t>
  </si>
  <si>
    <t>Reporter (Education)</t>
  </si>
  <si>
    <t>Reggie</t>
  </si>
  <si>
    <t>Ponder</t>
  </si>
  <si>
    <t>rponder@dailyadvance.com</t>
  </si>
  <si>
    <t>252-335-8121</t>
  </si>
  <si>
    <t>Daily Courier</t>
  </si>
  <si>
    <t xml:space="preserve">Ritchie </t>
  </si>
  <si>
    <t>Starnes</t>
  </si>
  <si>
    <t>@ForestCityTDC</t>
  </si>
  <si>
    <t>rstarnes@thedigitalcourier.com</t>
  </si>
  <si>
    <t>601 Oak St.</t>
  </si>
  <si>
    <t>Forest City</t>
  </si>
  <si>
    <t>Rutherford</t>
  </si>
  <si>
    <t>828-202-2927</t>
  </si>
  <si>
    <t>https://thedigitalcourier.com/</t>
  </si>
  <si>
    <t>jgordon@thedigitalcourier.com</t>
  </si>
  <si>
    <t>thedailycourier@thedigitalcourier.com</t>
  </si>
  <si>
    <t>828-245-6431</t>
  </si>
  <si>
    <t>Lori</t>
  </si>
  <si>
    <t>Spurling</t>
  </si>
  <si>
    <t>lspurling@thedigitalcourier.com</t>
  </si>
  <si>
    <t>828-202-2926</t>
  </si>
  <si>
    <t>Daily Dispatch</t>
  </si>
  <si>
    <t>letters@hendersondispatch.com</t>
  </si>
  <si>
    <t>304 S. Chestnut St.</t>
  </si>
  <si>
    <t>Vance</t>
  </si>
  <si>
    <t>252-436-2700</t>
  </si>
  <si>
    <t>https://hendersondispatch.com/</t>
  </si>
  <si>
    <t>Nguyen</t>
  </si>
  <si>
    <t>@Daily_Dispatch</t>
  </si>
  <si>
    <t>cnguyen@hendersondispatch.com</t>
  </si>
  <si>
    <t>252-436-2850</t>
  </si>
  <si>
    <t>news@hendersondispatch.com</t>
  </si>
  <si>
    <t xml:space="preserve">Publisher </t>
  </si>
  <si>
    <t>Wykle</t>
  </si>
  <si>
    <t>nwykle@hendersondispatch.com</t>
  </si>
  <si>
    <t>252-436-2831</t>
  </si>
  <si>
    <t>Reporter (City Government / Courts)</t>
  </si>
  <si>
    <t>Ryan</t>
  </si>
  <si>
    <t>Hedrick</t>
  </si>
  <si>
    <t>rhedrick@hendersondispatch.com</t>
  </si>
  <si>
    <t>252-436-2839</t>
  </si>
  <si>
    <t>Reporter (Education / Vance County)</t>
  </si>
  <si>
    <t>Miles</t>
  </si>
  <si>
    <t>Bates</t>
  </si>
  <si>
    <t>mbates@hendersondispatch.com</t>
  </si>
  <si>
    <t>252-436-2837</t>
  </si>
  <si>
    <t>Reporter (Warren / Granville Counties)</t>
  </si>
  <si>
    <t>Irvine</t>
  </si>
  <si>
    <t>dirvine@hendersondispatch.com</t>
  </si>
  <si>
    <t>252-436-2838</t>
  </si>
  <si>
    <t>Daily Herald</t>
  </si>
  <si>
    <t>Tia</t>
  </si>
  <si>
    <t>Bedwell</t>
  </si>
  <si>
    <t>@rrdailyherald</t>
  </si>
  <si>
    <t>tiabedwell@rrdailyherald.com</t>
  </si>
  <si>
    <t xml:space="preserve">916 Roanoke Ave. </t>
  </si>
  <si>
    <t>Roanoke Rapids</t>
  </si>
  <si>
    <t>Halifax</t>
  </si>
  <si>
    <t>252-410-7056</t>
  </si>
  <si>
    <t>https://rrdailyherald.com/</t>
  </si>
  <si>
    <t>dconover@rrdailyherald.com</t>
  </si>
  <si>
    <t>252-410-7054</t>
  </si>
  <si>
    <t>Carolyn</t>
  </si>
  <si>
    <t>Harmon</t>
  </si>
  <si>
    <t>charmon@rrdailyherald.com</t>
  </si>
  <si>
    <t>252-410-7058</t>
  </si>
  <si>
    <t xml:space="preserve">Publisher  </t>
  </si>
  <si>
    <t>nwykle@rrdailyherald.com</t>
  </si>
  <si>
    <t>252-410-7065</t>
  </si>
  <si>
    <t>Reporter (City Police</t>
  </si>
  <si>
    <t>Sayblack</t>
  </si>
  <si>
    <t>psayblack@rrdailyherald.com</t>
  </si>
  <si>
    <t>252-410-7055</t>
  </si>
  <si>
    <t>Khai</t>
  </si>
  <si>
    <t>Hoang</t>
  </si>
  <si>
    <t>khoang@rrdailyherald.com</t>
  </si>
  <si>
    <t>252-410-7057</t>
  </si>
  <si>
    <t>Daily Record</t>
  </si>
  <si>
    <t>Editor &amp; Publisher</t>
  </si>
  <si>
    <t xml:space="preserve">Keven </t>
  </si>
  <si>
    <t>Zepezauer</t>
  </si>
  <si>
    <t>kzepezauer@mydailyrecord.com</t>
  </si>
  <si>
    <t>PO Box 1448</t>
  </si>
  <si>
    <t>Dunn</t>
  </si>
  <si>
    <t>910-891-1234</t>
  </si>
  <si>
    <t>http://www.mydailyrecord.com/</t>
  </si>
  <si>
    <t>Tracy</t>
  </si>
  <si>
    <t>McLamb</t>
  </si>
  <si>
    <t>tmclamb@mydailyrecord.com</t>
  </si>
  <si>
    <t>Lisa</t>
  </si>
  <si>
    <t>Farmer</t>
  </si>
  <si>
    <t>lfarmer@mydailyrecord.com</t>
  </si>
  <si>
    <t>news@mydailyrecord.com</t>
  </si>
  <si>
    <t xml:space="preserve">Rick </t>
  </si>
  <si>
    <t>Curl</t>
  </si>
  <si>
    <t>rcurl@mydailyrecord.com </t>
  </si>
  <si>
    <t xml:space="preserve">Tom </t>
  </si>
  <si>
    <t>Woerner</t>
  </si>
  <si>
    <t>twoerner@mydailyrecord.com</t>
  </si>
  <si>
    <t>Daily Reflector</t>
  </si>
  <si>
    <t>Associate Editor</t>
  </si>
  <si>
    <t>Janet</t>
  </si>
  <si>
    <t>Storm</t>
  </si>
  <si>
    <t>@reflectornews</t>
  </si>
  <si>
    <t>jstorm@reflector.com</t>
  </si>
  <si>
    <t>1150 Sugg Parkway</t>
  </si>
  <si>
    <t>252-329-9570</t>
  </si>
  <si>
    <t>Editorial Page Editor</t>
  </si>
  <si>
    <t>Abramowitz</t>
  </si>
  <si>
    <t>mabramowitz@reflector.com</t>
  </si>
  <si>
    <t>252-329-9507</t>
  </si>
  <si>
    <t xml:space="preserve">Executive Editor </t>
  </si>
  <si>
    <t xml:space="preserve">Bobby </t>
  </si>
  <si>
    <t>Burns</t>
  </si>
  <si>
    <t>bburns@reflector.com</t>
  </si>
  <si>
    <t>252-329-9572</t>
  </si>
  <si>
    <t>Grizzard</t>
  </si>
  <si>
    <t>kgrizzard@reflector.com</t>
  </si>
  <si>
    <t>252-329-9578</t>
  </si>
  <si>
    <t>reflector.letters@reflector.com</t>
  </si>
  <si>
    <t>252-752-6166</t>
  </si>
  <si>
    <t>252-329-9564</t>
  </si>
  <si>
    <t>Reporter (Courtts)</t>
  </si>
  <si>
    <t>Beth</t>
  </si>
  <si>
    <t>Velliquette</t>
  </si>
  <si>
    <t>bvelliquette@reflector.com</t>
  </si>
  <si>
    <t>252-329-9585</t>
  </si>
  <si>
    <t>Reporter (Features)</t>
  </si>
  <si>
    <t xml:space="preserve">Mackenzie </t>
  </si>
  <si>
    <t>Tewksbury</t>
  </si>
  <si>
    <t>mtewksbury@reflector.com</t>
  </si>
  <si>
    <t>Senior News Reporer</t>
  </si>
  <si>
    <t>Ginger</t>
  </si>
  <si>
    <t>Livingston</t>
  </si>
  <si>
    <t>glivingston@reflector.com</t>
  </si>
  <si>
    <t>Dispatch, The</t>
  </si>
  <si>
    <t>Scott</t>
  </si>
  <si>
    <t>Jenkins</t>
  </si>
  <si>
    <t>jenkins@the-dispatch.com</t>
  </si>
  <si>
    <t>30 E. First Ave.</t>
  </si>
  <si>
    <t>Lexington</t>
  </si>
  <si>
    <t>Davidson</t>
  </si>
  <si>
    <t>336-249-3981 x215</t>
  </si>
  <si>
    <t>https://www.the-dispatch.com/</t>
  </si>
  <si>
    <t>letters@the-dispatch.com</t>
  </si>
  <si>
    <t>336-249-3981</t>
  </si>
  <si>
    <t>Lifestyles Editor</t>
  </si>
  <si>
    <t xml:space="preserve">Jill </t>
  </si>
  <si>
    <t>Doss-Raines</t>
  </si>
  <si>
    <t>jill.doss-raines@the-dispatch.com</t>
  </si>
  <si>
    <t>336-249-3981 x 219</t>
  </si>
  <si>
    <t>news@the-dispatch.com</t>
  </si>
  <si>
    <t>tbenz@gatehousemedia.com</t>
  </si>
  <si>
    <t>336-249-3981 x210</t>
  </si>
  <si>
    <t>Ben</t>
  </si>
  <si>
    <t>Coley</t>
  </si>
  <si>
    <t>ben.coley@the-dispatch.com</t>
  </si>
  <si>
    <t>336-249-3981 x 213</t>
  </si>
  <si>
    <t>Sharon</t>
  </si>
  <si>
    <t>Myers</t>
  </si>
  <si>
    <t>sharon.myers@the-dispatch.com</t>
  </si>
  <si>
    <t>336-249-3981 x228</t>
  </si>
  <si>
    <t>Enquirer Journal, The</t>
  </si>
  <si>
    <t>Holly</t>
  </si>
  <si>
    <t>Morgan</t>
  </si>
  <si>
    <t>@EnquirerJournal</t>
  </si>
  <si>
    <t>hollymorgan@theej.com</t>
  </si>
  <si>
    <t>1508 Skyway Drive</t>
  </si>
  <si>
    <t>Monroe</t>
  </si>
  <si>
    <t>Union</t>
  </si>
  <si>
    <t>704-261-2220</t>
  </si>
  <si>
    <t>https://enquirerjournal.com/</t>
  </si>
  <si>
    <t>Jerry</t>
  </si>
  <si>
    <t>Snow</t>
  </si>
  <si>
    <t>jerrysnow@theej.com</t>
  </si>
  <si>
    <t>news@theej.com</t>
  </si>
  <si>
    <t>500 W. Jefferson St.</t>
  </si>
  <si>
    <t>704-289-1541</t>
  </si>
  <si>
    <t>Dale</t>
  </si>
  <si>
    <t>Morefield</t>
  </si>
  <si>
    <t>dmorefield@theej.com</t>
  </si>
  <si>
    <t>704-261-2200</t>
  </si>
  <si>
    <t>Fayetteville Observer</t>
  </si>
  <si>
    <t>Columnist</t>
  </si>
  <si>
    <t>Bill</t>
  </si>
  <si>
    <t>Kirby Jr</t>
  </si>
  <si>
    <t>bkirby@fayobserver.com</t>
  </si>
  <si>
    <t>458 Whitfield St.</t>
  </si>
  <si>
    <t>910-486-3571</t>
  </si>
  <si>
    <t>https://www.fayobserver.com/</t>
  </si>
  <si>
    <t xml:space="preserve">Columnist </t>
  </si>
  <si>
    <t>Myron</t>
  </si>
  <si>
    <t>Pitts</t>
  </si>
  <si>
    <t>mpitts@fayobserver.com</t>
  </si>
  <si>
    <t>919-486-3559</t>
  </si>
  <si>
    <t>Editor (Metro)</t>
  </si>
  <si>
    <t>Stephanie</t>
  </si>
  <si>
    <t>Loder</t>
  </si>
  <si>
    <t>@fayobserver</t>
  </si>
  <si>
    <t>sloder@fayobserver.com</t>
  </si>
  <si>
    <t>910-486-3570</t>
  </si>
  <si>
    <t xml:space="preserve">Editor (Newsroom) </t>
  </si>
  <si>
    <t>Hutson</t>
  </si>
  <si>
    <t>@BethHutson</t>
  </si>
  <si>
    <t>bhutson@fayobserver.com</t>
  </si>
  <si>
    <t>910-486-3567</t>
  </si>
  <si>
    <t xml:space="preserve">Matt </t>
  </si>
  <si>
    <t>Leclercq</t>
  </si>
  <si>
    <t>mleclercq@fayobserver.com</t>
  </si>
  <si>
    <t>910-486-3579</t>
  </si>
  <si>
    <t>eletters@fayobserver.com</t>
  </si>
  <si>
    <t>910-486-3500</t>
  </si>
  <si>
    <t>news@fayobserver.com</t>
  </si>
  <si>
    <t>910-323-4848 x 486</t>
  </si>
  <si>
    <t>Robert</t>
  </si>
  <si>
    <t>Gruber</t>
  </si>
  <si>
    <t>gruberr@fayobserver.com</t>
  </si>
  <si>
    <t>910-486-3501</t>
  </si>
  <si>
    <t>Reporter (Business)</t>
  </si>
  <si>
    <t>Futch</t>
  </si>
  <si>
    <t>mfutch@fayobserver.com</t>
  </si>
  <si>
    <t>910-486-3529</t>
  </si>
  <si>
    <t>Reporter (Community)</t>
  </si>
  <si>
    <t>Chick</t>
  </si>
  <si>
    <t>Jacobs</t>
  </si>
  <si>
    <t>cjacobs@fayobserver.com</t>
  </si>
  <si>
    <t>910-486-3515</t>
  </si>
  <si>
    <t>Reporter (Crime / Breaking News)</t>
  </si>
  <si>
    <t>McCleary</t>
  </si>
  <si>
    <t>nmccleary@fayobserver.com</t>
  </si>
  <si>
    <t>910-486-3568</t>
  </si>
  <si>
    <t>Reporter (Cumberland County)</t>
  </si>
  <si>
    <t>Steve</t>
  </si>
  <si>
    <t>DeVane</t>
  </si>
  <si>
    <t>sdevane@fayobserver.com</t>
  </si>
  <si>
    <t>910-486-3572</t>
  </si>
  <si>
    <t xml:space="preserve">Reporter (Military) </t>
  </si>
  <si>
    <t>Rachel</t>
  </si>
  <si>
    <t>rriley@fayobserver.com</t>
  </si>
  <si>
    <t>910-486-3528</t>
  </si>
  <si>
    <t>Reporter (Politics / Government / Courts)</t>
  </si>
  <si>
    <t>Woolverton</t>
  </si>
  <si>
    <t>pwoolverton@fayobserver.com</t>
  </si>
  <si>
    <t>910-486-3512</t>
  </si>
  <si>
    <t>Reporter (Weekender / Hope Mills)</t>
  </si>
  <si>
    <t>Rodger</t>
  </si>
  <si>
    <t>Mullen</t>
  </si>
  <si>
    <t>rmullen@fayobserver.com</t>
  </si>
  <si>
    <t>910-486-3561</t>
  </si>
  <si>
    <t xml:space="preserve">Editor (Executive) </t>
  </si>
  <si>
    <t xml:space="preserve">Lorry </t>
  </si>
  <si>
    <t>Williams</t>
  </si>
  <si>
    <t>lwilliams@fayobserver.com</t>
  </si>
  <si>
    <t>910-486-3524</t>
  </si>
  <si>
    <t>Sunday Life Editor</t>
  </si>
  <si>
    <t>Monica</t>
  </si>
  <si>
    <t>Holland</t>
  </si>
  <si>
    <t>mholland@fayobserver.com</t>
  </si>
  <si>
    <t>910-486-3591</t>
  </si>
  <si>
    <t>Gaston Gazette</t>
  </si>
  <si>
    <t>Deputy Editor (Operations)</t>
  </si>
  <si>
    <t>Banks</t>
  </si>
  <si>
    <t>mbanks@gastongazette.com</t>
  </si>
  <si>
    <t>1893 Remount Road</t>
  </si>
  <si>
    <t>Gastonia</t>
  </si>
  <si>
    <t>Gaston</t>
  </si>
  <si>
    <t>704-869-1823</t>
  </si>
  <si>
    <t>https://www.gastongazette.com/</t>
  </si>
  <si>
    <t>gastongazette@gastongazette.com</t>
  </si>
  <si>
    <t>Ellis</t>
  </si>
  <si>
    <t>@TheGazetteKevin</t>
  </si>
  <si>
    <t>kellis@gastongazette.com</t>
  </si>
  <si>
    <t>Lucy</t>
  </si>
  <si>
    <t>Talley</t>
  </si>
  <si>
    <t>ltalley@gastongazette.com</t>
  </si>
  <si>
    <t>704-869-1702</t>
  </si>
  <si>
    <t>Turbyfill</t>
  </si>
  <si>
    <t>dturbyfill@gastongazette.com</t>
  </si>
  <si>
    <t>704-669-3334</t>
  </si>
  <si>
    <t>Reporter (Crime / Cops)</t>
  </si>
  <si>
    <t>Adam</t>
  </si>
  <si>
    <t>Lawson</t>
  </si>
  <si>
    <t>alawson@gastongazette.com</t>
  </si>
  <si>
    <t>Reporter (Government)</t>
  </si>
  <si>
    <t>Barrett</t>
  </si>
  <si>
    <t>mbarrett@gastongazette.com</t>
  </si>
  <si>
    <t>704-869-1826</t>
  </si>
  <si>
    <t>Goldsboro Daily</t>
  </si>
  <si>
    <t>Bryce</t>
  </si>
  <si>
    <t>bwilson@curtismedia.com</t>
  </si>
  <si>
    <t>2581 US Highway 70 West</t>
  </si>
  <si>
    <t>Goldsboro</t>
  </si>
  <si>
    <t>Wayne</t>
  </si>
  <si>
    <t>919-394-1750</t>
  </si>
  <si>
    <t>http://goldsborodailynews.com/</t>
  </si>
  <si>
    <t>Ken</t>
  </si>
  <si>
    <t>Conners</t>
  </si>
  <si>
    <t>kconners@curtismedia.com</t>
  </si>
  <si>
    <t>Goldsboro News-Argus</t>
  </si>
  <si>
    <t>Reporter (Education / Health)</t>
  </si>
  <si>
    <t xml:space="preserve">Phyllis </t>
  </si>
  <si>
    <t>Moore</t>
  </si>
  <si>
    <t>@newsargus</t>
  </si>
  <si>
    <t>pmoore@newsargus.com</t>
  </si>
  <si>
    <t>310 N. Berkeley Blvd.</t>
  </si>
  <si>
    <t>919-778-2211</t>
  </si>
  <si>
    <t>https://www.newsargus.com/</t>
  </si>
  <si>
    <t>Keith</t>
  </si>
  <si>
    <t xml:space="preserve">Assistant Editor </t>
  </si>
  <si>
    <t>Rochelle</t>
  </si>
  <si>
    <t>@rochellem_GNA</t>
  </si>
  <si>
    <t>rmoore@newsargus.com</t>
  </si>
  <si>
    <t>919-739-7791</t>
  </si>
  <si>
    <t>Becky</t>
  </si>
  <si>
    <t>Barclay</t>
  </si>
  <si>
    <t>bbarclay@newsargus.com</t>
  </si>
  <si>
    <t>Melinda</t>
  </si>
  <si>
    <t>Harrell</t>
  </si>
  <si>
    <t>mharrell@newsargus.com</t>
  </si>
  <si>
    <t>releases@newsargus.com</t>
  </si>
  <si>
    <t>Hal</t>
  </si>
  <si>
    <t>Tanner III</t>
  </si>
  <si>
    <t>Herring</t>
  </si>
  <si>
    <t>sherring@newsargus.com</t>
  </si>
  <si>
    <t>Hendersonville Times-News</t>
  </si>
  <si>
    <t>106 Henderson Crossing Plaza</t>
  </si>
  <si>
    <t>Hendersonville</t>
  </si>
  <si>
    <t>828-692-0505</t>
  </si>
  <si>
    <t>https://www.blueridgenow.com</t>
  </si>
  <si>
    <t>828-694-7867</t>
  </si>
  <si>
    <t>@BlueRidgeNow</t>
  </si>
  <si>
    <t>robert.moore@blueridgenow.com</t>
  </si>
  <si>
    <t>828-694-7876</t>
  </si>
  <si>
    <t>Andrew</t>
  </si>
  <si>
    <t>Mundhenk</t>
  </si>
  <si>
    <t>828-694-7871</t>
  </si>
  <si>
    <t>Rebecca</t>
  </si>
  <si>
    <t>Walter</t>
  </si>
  <si>
    <t>@BRNRebecca</t>
  </si>
  <si>
    <t>rebecca.walter@blueridgenow.com</t>
  </si>
  <si>
    <t>Derek</t>
  </si>
  <si>
    <t>Lacey</t>
  </si>
  <si>
    <t>828-694-7860</t>
  </si>
  <si>
    <t>Herald-Sun, The</t>
  </si>
  <si>
    <t>Robyn</t>
  </si>
  <si>
    <t>Tomlin</t>
  </si>
  <si>
    <t>1530 N. Gregson St, Suite 2A</t>
  </si>
  <si>
    <t>919 829-4806</t>
  </si>
  <si>
    <t>https://www.heraldsun.com</t>
  </si>
  <si>
    <t xml:space="preserve">Durham </t>
  </si>
  <si>
    <t>919-419-6500</t>
  </si>
  <si>
    <t>N C</t>
  </si>
  <si>
    <t>Sara</t>
  </si>
  <si>
    <t>Glines</t>
  </si>
  <si>
    <t>sglines@heraldsun.com</t>
  </si>
  <si>
    <t>Zachary</t>
  </si>
  <si>
    <t>Eanes</t>
  </si>
  <si>
    <t>919-419-6648</t>
  </si>
  <si>
    <t>Reporter (Government Orange County)</t>
  </si>
  <si>
    <t>Tammy</t>
  </si>
  <si>
    <t>Grubb</t>
  </si>
  <si>
    <t>tgrubb@heraldsun.com</t>
  </si>
  <si>
    <t>919-829-8926</t>
  </si>
  <si>
    <t>Reporter (Public Safety)</t>
  </si>
  <si>
    <t>Virginia</t>
  </si>
  <si>
    <t>Bridges</t>
  </si>
  <si>
    <t>919-829-8924</t>
  </si>
  <si>
    <t>Reporter (Real Time)</t>
  </si>
  <si>
    <t>Johnson</t>
  </si>
  <si>
    <t>jjohnson@heraldsun.com</t>
  </si>
  <si>
    <t>919-419-6889</t>
  </si>
  <si>
    <t>Hickory Daily Record</t>
  </si>
  <si>
    <t>Eric</t>
  </si>
  <si>
    <t>Millsaps</t>
  </si>
  <si>
    <t>@Hickoryrecord</t>
  </si>
  <si>
    <t>emillsaps@hickoryrecord.com</t>
  </si>
  <si>
    <t>1100 11th Avenue Boulevard SE</t>
  </si>
  <si>
    <t>Hickory</t>
  </si>
  <si>
    <t>Catawba</t>
  </si>
  <si>
    <t>828-304-6909</t>
  </si>
  <si>
    <t>https://www.hickoryrecord.com/</t>
  </si>
  <si>
    <t>828-322-4510</t>
  </si>
  <si>
    <t>news@hickoryrecord.com</t>
  </si>
  <si>
    <t>Willis</t>
  </si>
  <si>
    <t>Dayberry</t>
  </si>
  <si>
    <t>Reporter (Crime)</t>
  </si>
  <si>
    <t>Max</t>
  </si>
  <si>
    <t>Seng</t>
  </si>
  <si>
    <t>@maxaseng</t>
  </si>
  <si>
    <t>High Point Enterprise</t>
  </si>
  <si>
    <t>Editor (City )</t>
  </si>
  <si>
    <t>Feeney</t>
  </si>
  <si>
    <t>213 Woodbine Street</t>
  </si>
  <si>
    <t>High Point</t>
  </si>
  <si>
    <t>336-888-3527</t>
  </si>
  <si>
    <t>https://hpenews.com/</t>
  </si>
  <si>
    <t>Megan</t>
  </si>
  <si>
    <t>Ward</t>
  </si>
  <si>
    <t>336-888-3543</t>
  </si>
  <si>
    <t>Rick</t>
  </si>
  <si>
    <t>Bean</t>
  </si>
  <si>
    <t>@HPEnterprise</t>
  </si>
  <si>
    <t>336-888-3500</t>
  </si>
  <si>
    <t>hwest@hpenews.com</t>
  </si>
  <si>
    <t>336-888-3617</t>
  </si>
  <si>
    <t>Cinde</t>
  </si>
  <si>
    <t>Ingram</t>
  </si>
  <si>
    <t>cingram@hpenews.com</t>
  </si>
  <si>
    <t xml:space="preserve">Jimmy </t>
  </si>
  <si>
    <t>336-888-3528</t>
  </si>
  <si>
    <t>Reporter (High Point)</t>
  </si>
  <si>
    <t>Pat</t>
  </si>
  <si>
    <t>Kimbrough</t>
  </si>
  <si>
    <t>336-888-3538</t>
  </si>
  <si>
    <t>Independent Tribune, The</t>
  </si>
  <si>
    <t>Plemmons</t>
  </si>
  <si>
    <t>704-789-9105</t>
  </si>
  <si>
    <t>https://www.independenttribune.com</t>
  </si>
  <si>
    <t>Jacksonville Daily News</t>
  </si>
  <si>
    <t>City Editor</t>
  </si>
  <si>
    <t>Amanda</t>
  </si>
  <si>
    <t>Thames</t>
  </si>
  <si>
    <t>724 Bell Fork Rd.</t>
  </si>
  <si>
    <t>Jacksonville</t>
  </si>
  <si>
    <t>N.C.</t>
  </si>
  <si>
    <t>Onslow</t>
  </si>
  <si>
    <t>910-219-8467</t>
  </si>
  <si>
    <t>https://www.jdnews.com</t>
  </si>
  <si>
    <t>Humphrey</t>
  </si>
  <si>
    <t>910-219-8439</t>
  </si>
  <si>
    <t>Anita</t>
  </si>
  <si>
    <t>Perrin</t>
  </si>
  <si>
    <t>910-219-8451</t>
  </si>
  <si>
    <t>910-353-1171</t>
  </si>
  <si>
    <t>Distelhorst</t>
  </si>
  <si>
    <t>910-219-8400</t>
  </si>
  <si>
    <t>Jannette</t>
  </si>
  <si>
    <t>Pippin</t>
  </si>
  <si>
    <t>910-382-2557</t>
  </si>
  <si>
    <t>Kelsey</t>
  </si>
  <si>
    <t>Stiglitz</t>
  </si>
  <si>
    <t>KStiglitz@JDNews.com</t>
  </si>
  <si>
    <t>910-219-8453</t>
  </si>
  <si>
    <t>Maxim</t>
  </si>
  <si>
    <t>Tamarov</t>
  </si>
  <si>
    <t>mtamarov@jdnews.com</t>
  </si>
  <si>
    <t>Kinston Free Press</t>
  </si>
  <si>
    <t>Segal</t>
  </si>
  <si>
    <t>chris.segal@kinston.com</t>
  </si>
  <si>
    <t>2103 N. Queen St.</t>
  </si>
  <si>
    <t>Kinston</t>
  </si>
  <si>
    <t>Lenoir</t>
  </si>
  <si>
    <t>252-559-1074</t>
  </si>
  <si>
    <t>https://www.kinston.com</t>
  </si>
  <si>
    <t>Mike</t>
  </si>
  <si>
    <t>@kinstonfp</t>
  </si>
  <si>
    <t>252-559-1040</t>
  </si>
  <si>
    <t>McDowell News</t>
  </si>
  <si>
    <t xml:space="preserve">Editor </t>
  </si>
  <si>
    <t>Hollifield</t>
  </si>
  <si>
    <t>@mcdowellnews</t>
  </si>
  <si>
    <t>136 Logan St.</t>
  </si>
  <si>
    <t>Marion</t>
  </si>
  <si>
    <t>McDowell</t>
  </si>
  <si>
    <t xml:space="preserve">828-652-3313 </t>
  </si>
  <si>
    <t>https://www.mcdowellnews.com/</t>
  </si>
  <si>
    <t>http://bit.ly/2DYNPjt</t>
  </si>
  <si>
    <t>828-652-3313</t>
  </si>
  <si>
    <t>136 Logan St</t>
  </si>
  <si>
    <t>828-652-3313 x3402</t>
  </si>
  <si>
    <t>Dustin</t>
  </si>
  <si>
    <t>Chander</t>
  </si>
  <si>
    <t>DChandler@mcdowellnews.com</t>
  </si>
  <si>
    <t>Conley</t>
  </si>
  <si>
    <t>Rhodes</t>
  </si>
  <si>
    <t>vrhodes@mcdowellnews.com</t>
  </si>
  <si>
    <t>Mount Airy News</t>
  </si>
  <si>
    <t>Jeff</t>
  </si>
  <si>
    <t>Linville</t>
  </si>
  <si>
    <t>319 N. Renfro St.</t>
  </si>
  <si>
    <t>Mount Airy</t>
  </si>
  <si>
    <t>Surry</t>
  </si>
  <si>
    <t>336-719-1929</t>
  </si>
  <si>
    <t>https://www.mtairynews.com/</t>
  </si>
  <si>
    <t>Peters</t>
  </si>
  <si>
    <t>@mountairynews</t>
  </si>
  <si>
    <t>jpeters@mtairynews.com</t>
  </si>
  <si>
    <t>336-415-4701</t>
  </si>
  <si>
    <t>Submission form here</t>
  </si>
  <si>
    <t>336-719-1931</t>
  </si>
  <si>
    <t>Sandy</t>
  </si>
  <si>
    <t>Hurley</t>
  </si>
  <si>
    <t>shurley@mtairynews.com</t>
  </si>
  <si>
    <t>336-415-4635</t>
  </si>
  <si>
    <t>Joyce</t>
  </si>
  <si>
    <t>tjoyce@mtairynews.com</t>
  </si>
  <si>
    <t>336-415-4693</t>
  </si>
  <si>
    <t>Andy</t>
  </si>
  <si>
    <t>Winemiller</t>
  </si>
  <si>
    <t>336-415-4698</t>
  </si>
  <si>
    <t>Assistant Opinions Editor</t>
  </si>
  <si>
    <t>Ned</t>
  </si>
  <si>
    <t>Barnett</t>
  </si>
  <si>
    <t>421 Fayetteville Street, Suite 104</t>
  </si>
  <si>
    <t>919-829-4512</t>
  </si>
  <si>
    <t>https://www.newsobserver.com/</t>
  </si>
  <si>
    <t>Report for America fellow</t>
  </si>
  <si>
    <t>Wagner</t>
  </si>
  <si>
    <t>awagner@newsobserver.com</t>
  </si>
  <si>
    <t>(919) 829-4669</t>
  </si>
  <si>
    <t>Producer (Regional audience growth)</t>
  </si>
  <si>
    <t>Alma</t>
  </si>
  <si>
    <t>awashington@newsobserver.com</t>
  </si>
  <si>
    <t>(919) 829-8910</t>
  </si>
  <si>
    <t>Carter</t>
  </si>
  <si>
    <t>acarter@newsobserver.com</t>
  </si>
  <si>
    <t>(919) 829-8944</t>
  </si>
  <si>
    <t>Roman</t>
  </si>
  <si>
    <t>aroman@newsobserver.com</t>
  </si>
  <si>
    <t>(919) 829-4812</t>
  </si>
  <si>
    <t>Reporter (State Government)</t>
  </si>
  <si>
    <t>Specht</t>
  </si>
  <si>
    <t>@andyspecht</t>
  </si>
  <si>
    <t>aspecht@newsobserver.com</t>
  </si>
  <si>
    <t>919-460-2608</t>
  </si>
  <si>
    <t>Reporter (Wake Watchdog)</t>
  </si>
  <si>
    <t>@Anna_M_Johnson</t>
  </si>
  <si>
    <t>ajohnson@newsobserver.com</t>
  </si>
  <si>
    <t>919-829-4807</t>
  </si>
  <si>
    <t>Reporter (Crime / Safety)</t>
  </si>
  <si>
    <t>Ashad</t>
  </si>
  <si>
    <t>Hajela</t>
  </si>
  <si>
    <t>ahajela@heraldsun.com</t>
  </si>
  <si>
    <t>(919) 836-2813</t>
  </si>
  <si>
    <t>Reporter (Real-time)</t>
  </si>
  <si>
    <t>Bailey</t>
  </si>
  <si>
    <t>Aldridge</t>
  </si>
  <si>
    <t>baldridge@newsobserver.com</t>
  </si>
  <si>
    <t>(919)-829-4530</t>
  </si>
  <si>
    <t>Reporter (North Carolina in DC)</t>
  </si>
  <si>
    <t>Brian</t>
  </si>
  <si>
    <t>Murphy</t>
  </si>
  <si>
    <t>@MurphinDC</t>
  </si>
  <si>
    <t>bmurphy@mcclatchydc.com</t>
  </si>
  <si>
    <t>202-383-6089</t>
  </si>
  <si>
    <t>Reporter (TV &amp; Media)</t>
  </si>
  <si>
    <t>Brooke</t>
  </si>
  <si>
    <t>Cain</t>
  </si>
  <si>
    <t>@brookecain</t>
  </si>
  <si>
    <t>bcain@newsobserver.com</t>
  </si>
  <si>
    <t>919-829-4579</t>
  </si>
  <si>
    <t>Carli</t>
  </si>
  <si>
    <t>Brosseau</t>
  </si>
  <si>
    <t>cbrosseau@newsobserver.com</t>
  </si>
  <si>
    <t>(919) 829-4627</t>
  </si>
  <si>
    <t>Photojournalist</t>
  </si>
  <si>
    <t>Casey</t>
  </si>
  <si>
    <t>Toth</t>
  </si>
  <si>
    <t>ctoth@newsobserver.com</t>
  </si>
  <si>
    <t>(919) 412-6045</t>
  </si>
  <si>
    <t>Dan</t>
  </si>
  <si>
    <t>Kane</t>
  </si>
  <si>
    <t>@dankanenando</t>
  </si>
  <si>
    <t>dkane@newsobserver.com</t>
  </si>
  <si>
    <t>919-829-4861</t>
  </si>
  <si>
    <t>Editor (Growth &amp; Business)</t>
  </si>
  <si>
    <t>Hendrickson</t>
  </si>
  <si>
    <t>dhendrickson@newsobserver.com</t>
  </si>
  <si>
    <t>(919) 829-4657</t>
  </si>
  <si>
    <t>Raynor</t>
  </si>
  <si>
    <t>draynor@newsobserver.com</t>
  </si>
  <si>
    <t>(919) 829-4798</t>
  </si>
  <si>
    <t>Reporter (State Government and politics)</t>
  </si>
  <si>
    <t>Dawn Baumgartner</t>
  </si>
  <si>
    <t>Vaughan</t>
  </si>
  <si>
    <t>@dawnbvaughan</t>
  </si>
  <si>
    <t>dvaughan@newsobserver.com</t>
  </si>
  <si>
    <t>Editor (Night Metro )</t>
  </si>
  <si>
    <t>Deborah</t>
  </si>
  <si>
    <t>@deborajack</t>
  </si>
  <si>
    <t>deborah.jackson@newsobserver.com</t>
  </si>
  <si>
    <t>919-829-8920</t>
  </si>
  <si>
    <t>Editor (Investigations)</t>
  </si>
  <si>
    <t>Doug</t>
  </si>
  <si>
    <t>(704) 358-5107</t>
  </si>
  <si>
    <t>Reporter (Food Writer)</t>
  </si>
  <si>
    <t>Drew</t>
  </si>
  <si>
    <t>@jdrewjackson</t>
  </si>
  <si>
    <t>djackson@newsobserver.com</t>
  </si>
  <si>
    <t>Ethan</t>
  </si>
  <si>
    <t>Hyman</t>
  </si>
  <si>
    <t>ehyman@newsobserver.com</t>
  </si>
  <si>
    <t>(919) 812-7579</t>
  </si>
  <si>
    <t>Editor (Managing)</t>
  </si>
  <si>
    <t>Elizabth</t>
  </si>
  <si>
    <t>@JaneEliz</t>
  </si>
  <si>
    <t>jelizabeth@newsobserver.com</t>
  </si>
  <si>
    <t>919-829-4860</t>
  </si>
  <si>
    <t>Editor (Features )</t>
  </si>
  <si>
    <t>Jessica</t>
  </si>
  <si>
    <t>Banov</t>
  </si>
  <si>
    <t>@jessicabanov</t>
  </si>
  <si>
    <t>featureseds@newsobserver.com</t>
  </si>
  <si>
    <t>919-829-4831</t>
  </si>
  <si>
    <t>Reporter (Durham / Durham County)</t>
  </si>
  <si>
    <t>(919) 419-6678</t>
  </si>
  <si>
    <t>Reporter (Telecom / Utilities / Energy)</t>
  </si>
  <si>
    <t>Murawski</t>
  </si>
  <si>
    <t>@johnmurawski</t>
  </si>
  <si>
    <t>john.murawski@newsobserver.com</t>
  </si>
  <si>
    <t>919-829-8932</t>
  </si>
  <si>
    <t>Editor (State Politics )</t>
  </si>
  <si>
    <t>Schrader</t>
  </si>
  <si>
    <t>@Jordan_Schrader</t>
  </si>
  <si>
    <t>jschrader@newsobserver.com</t>
  </si>
  <si>
    <t>919-829-4840</t>
  </si>
  <si>
    <t>Reporter (Crime / Courts)</t>
  </si>
  <si>
    <t>Josh</t>
  </si>
  <si>
    <t>Shaffer</t>
  </si>
  <si>
    <t>@joshshaffer08</t>
  </si>
  <si>
    <t>jshaffer@newsobserver.com</t>
  </si>
  <si>
    <t>919-829-4818</t>
  </si>
  <si>
    <t>Juli</t>
  </si>
  <si>
    <t>Leonard</t>
  </si>
  <si>
    <t>jleonard@newsobserver.com</t>
  </si>
  <si>
    <t>(919) 812-7378</t>
  </si>
  <si>
    <t>Julia</t>
  </si>
  <si>
    <t>Wall</t>
  </si>
  <si>
    <t>jwall@newsobserver.com</t>
  </si>
  <si>
    <t>(910) 547-5556</t>
  </si>
  <si>
    <t>Reporter Higher( Education)</t>
  </si>
  <si>
    <t>Kate</t>
  </si>
  <si>
    <t>kamurphy@newsobserver.com</t>
  </si>
  <si>
    <t>(919) 829-4842</t>
  </si>
  <si>
    <t>Video</t>
  </si>
  <si>
    <t>Keister</t>
  </si>
  <si>
    <t>kkeister@newsobserver.com</t>
  </si>
  <si>
    <t>(919) 561-2264</t>
  </si>
  <si>
    <t>Lynn</t>
  </si>
  <si>
    <t>Bonner</t>
  </si>
  <si>
    <t>@Lynn_Bonner</t>
  </si>
  <si>
    <t>lbonner@newsobserver.com</t>
  </si>
  <si>
    <t>919-829-4821</t>
  </si>
  <si>
    <t>Editor (Deputy metro )</t>
  </si>
  <si>
    <t>Schultz</t>
  </si>
  <si>
    <t>mschultz@heraldsun.com</t>
  </si>
  <si>
    <t>(919) 829-8950</t>
  </si>
  <si>
    <t>Reporter (Culture and Conflict)</t>
  </si>
  <si>
    <t>Martha</t>
  </si>
  <si>
    <t>Quillin</t>
  </si>
  <si>
    <t>@MarthaQuillin</t>
  </si>
  <si>
    <t>mquillin@newsobserver.com</t>
  </si>
  <si>
    <t>919-829-8989</t>
  </si>
  <si>
    <t>Editor (Assistant opinions and solutions)</t>
  </si>
  <si>
    <t>nbarnett@newsobserver.com</t>
  </si>
  <si>
    <t>(919) 829-4512</t>
  </si>
  <si>
    <t>Reporter (Transportation / Growth)</t>
  </si>
  <si>
    <t>Richard</t>
  </si>
  <si>
    <t>Stradling</t>
  </si>
  <si>
    <t>@RStradling</t>
  </si>
  <si>
    <t>richard.stradling@newsobserver.com</t>
  </si>
  <si>
    <t>919-829-8987</t>
  </si>
  <si>
    <t>Politics Columnist</t>
  </si>
  <si>
    <t>Rob</t>
  </si>
  <si>
    <t>Christensen</t>
  </si>
  <si>
    <t>@oldpolhack</t>
  </si>
  <si>
    <t>robc@newsobserver.com</t>
  </si>
  <si>
    <t>919-829-4532</t>
  </si>
  <si>
    <t>Willett</t>
  </si>
  <si>
    <t>(919) 812-7511</t>
  </si>
  <si>
    <t>Editor (Executive&amp; Regional)</t>
  </si>
  <si>
    <t>@robyntomlin</t>
  </si>
  <si>
    <t>rtomlin@newsobserver.com</t>
  </si>
  <si>
    <t>919-829-4806</t>
  </si>
  <si>
    <t>Publisher &amp; President</t>
  </si>
  <si>
    <t>@sglines2008</t>
  </si>
  <si>
    <t>sara.glines@newsobserver.com</t>
  </si>
  <si>
    <t>919-829-8956</t>
  </si>
  <si>
    <t>Sarah</t>
  </si>
  <si>
    <t>Nagem</t>
  </si>
  <si>
    <t>@sarah_nagem</t>
  </si>
  <si>
    <t>snagem@newsobserver.com</t>
  </si>
  <si>
    <t>919-460-2605</t>
  </si>
  <si>
    <t>Multimedia editor</t>
  </si>
  <si>
    <t>Sharpe</t>
  </si>
  <si>
    <t>ssharpe@newsobserver.com</t>
  </si>
  <si>
    <t>(919) 836-4927</t>
  </si>
  <si>
    <t>Shelbi</t>
  </si>
  <si>
    <t>Polk</t>
  </si>
  <si>
    <t>@shelbipolk</t>
  </si>
  <si>
    <t>spolk@newsobserver.com</t>
  </si>
  <si>
    <t>919-829-4557</t>
  </si>
  <si>
    <t>Simone</t>
  </si>
  <si>
    <t>Jasper</t>
  </si>
  <si>
    <t>sjasper@newsobserver.com</t>
  </si>
  <si>
    <t>(919) 836-5768</t>
  </si>
  <si>
    <t>Director of Newsroom Operations</t>
  </si>
  <si>
    <t>Susan</t>
  </si>
  <si>
    <t>Spring</t>
  </si>
  <si>
    <t>@SusanMSpring</t>
  </si>
  <si>
    <t>sspring@newsobserver.com</t>
  </si>
  <si>
    <t>919-836-5909</t>
  </si>
  <si>
    <t>Reporter (NC Public Schools)</t>
  </si>
  <si>
    <t>T. Keung</t>
  </si>
  <si>
    <t>Hui</t>
  </si>
  <si>
    <t>@nckhui</t>
  </si>
  <si>
    <t>khui@newsobserver.com</t>
  </si>
  <si>
    <t>919-829-4534</t>
  </si>
  <si>
    <t>Chapel Hill / Orange County</t>
  </si>
  <si>
    <t>(919) 829-8926</t>
  </si>
  <si>
    <t>Thad</t>
  </si>
  <si>
    <t>Ogburn</t>
  </si>
  <si>
    <t>@thadogburn</t>
  </si>
  <si>
    <t>togburn@newsobserver.com</t>
  </si>
  <si>
    <t>Travis</t>
  </si>
  <si>
    <t>Long</t>
  </si>
  <si>
    <t>tlong@newsobserver.com</t>
  </si>
  <si>
    <t>(919) 812-7564</t>
  </si>
  <si>
    <t>Reporter (Durham / Orange schools)</t>
  </si>
  <si>
    <t>Trent</t>
  </si>
  <si>
    <t>tbrown@newsobserver.com</t>
  </si>
  <si>
    <t>(919) 829-8956</t>
  </si>
  <si>
    <t>Crime &amp; Public Safety</t>
  </si>
  <si>
    <t>vbridges@heraldsun.com</t>
  </si>
  <si>
    <t>(919) 829-8924</t>
  </si>
  <si>
    <t>Will</t>
  </si>
  <si>
    <t>Doran</t>
  </si>
  <si>
    <t>@will_doran</t>
  </si>
  <si>
    <t>wdoran@newsobserver.com</t>
  </si>
  <si>
    <t>919-836-2858</t>
  </si>
  <si>
    <t>Reporter (Innovate Raleigh / Tech)</t>
  </si>
  <si>
    <t>zeanes@newsobserver.com</t>
  </si>
  <si>
    <t>(919) 829-4516</t>
  </si>
  <si>
    <t>@newsobserver</t>
  </si>
  <si>
    <t>forum@newsobserver.com</t>
  </si>
  <si>
    <t>919-829-4500</t>
  </si>
  <si>
    <t>Opinions Editor</t>
  </si>
  <si>
    <t>@NOOpinionShop</t>
  </si>
  <si>
    <t>jdrescher@newsobserver.com</t>
  </si>
  <si>
    <t>919-829-4513</t>
  </si>
  <si>
    <t>@TheAppalachian</t>
  </si>
  <si>
    <t>news@theappalachianonline.com</t>
  </si>
  <si>
    <t>ASU Box 9025, Plemmons Student Union</t>
  </si>
  <si>
    <t>Boone</t>
  </si>
  <si>
    <t>Watauga</t>
  </si>
  <si>
    <t>828-262-6149</t>
  </si>
  <si>
    <t>http://theappalachianonline.com/</t>
  </si>
  <si>
    <t>Asst. Local Editor</t>
  </si>
  <si>
    <t>Fernandez</t>
  </si>
  <si>
    <t>@NewsandRecord</t>
  </si>
  <si>
    <t>200 E. Market St.</t>
  </si>
  <si>
    <t>336-373-7064</t>
  </si>
  <si>
    <t>https://www.greensboro.com/</t>
  </si>
  <si>
    <t>Editor (Editorial Page)</t>
  </si>
  <si>
    <t>Allen</t>
  </si>
  <si>
    <t>allen.johnson@Greensboro.com</t>
  </si>
  <si>
    <t>(336) 373-7010</t>
  </si>
  <si>
    <t>Kernels</t>
  </si>
  <si>
    <t>336-373-7120</t>
  </si>
  <si>
    <t>Editor (GoTriad)</t>
  </si>
  <si>
    <t>Stacks-Mills</t>
  </si>
  <si>
    <t>kim.mills@Greensboro.com</t>
  </si>
  <si>
    <t>336-373-7014</t>
  </si>
  <si>
    <t>Editorial Assistant</t>
  </si>
  <si>
    <t>Janice</t>
  </si>
  <si>
    <t>Carmac</t>
  </si>
  <si>
    <t>janice.carmac@Greensboro.com</t>
  </si>
  <si>
    <t>336-373-4476</t>
  </si>
  <si>
    <t>336-373-7067</t>
  </si>
  <si>
    <t>Cindy</t>
  </si>
  <si>
    <t>Loman</t>
  </si>
  <si>
    <t>cindy.loman@greensboro.com</t>
  </si>
  <si>
    <t>336-373-7212</t>
  </si>
  <si>
    <t>336-373-7001</t>
  </si>
  <si>
    <t>Alton</t>
  </si>
  <si>
    <t>abrown@wsjournal.com</t>
  </si>
  <si>
    <t>336-727-7349</t>
  </si>
  <si>
    <t>Reporter (Arts and Entertainment)</t>
  </si>
  <si>
    <t>Dawn</t>
  </si>
  <si>
    <t>DeCwikiel-Kane</t>
  </si>
  <si>
    <t>dawn.kane@Greensboro.com</t>
  </si>
  <si>
    <t>336-373-5204</t>
  </si>
  <si>
    <t>Barron</t>
  </si>
  <si>
    <t xml:space="preserve">336-373-7371 </t>
  </si>
  <si>
    <t>Reporter (Courts )</t>
  </si>
  <si>
    <t>Battaglia</t>
  </si>
  <si>
    <t xml:space="preserve">Reporter (Education) </t>
  </si>
  <si>
    <t>Jessie</t>
  </si>
  <si>
    <t>Pounds</t>
  </si>
  <si>
    <t>jessie.pounds@Greensboro.com</t>
  </si>
  <si>
    <t>336-373-7002</t>
  </si>
  <si>
    <t>McLaughlin</t>
  </si>
  <si>
    <t>336-373-7049</t>
  </si>
  <si>
    <t xml:space="preserve">Reporter (Higher Education) </t>
  </si>
  <si>
    <t>Newsom</t>
  </si>
  <si>
    <t>336-373-7312</t>
  </si>
  <si>
    <t>Reporter (Investigative)</t>
  </si>
  <si>
    <t>Taft</t>
  </si>
  <si>
    <t>Wireback</t>
  </si>
  <si>
    <t>336-373-7100</t>
  </si>
  <si>
    <t>News Herald, The</t>
  </si>
  <si>
    <t>301 Collett St.</t>
  </si>
  <si>
    <t>Morganton</t>
  </si>
  <si>
    <t>Burke</t>
  </si>
  <si>
    <t>828-432-8939</t>
  </si>
  <si>
    <t>https://www.morganton.com/</t>
  </si>
  <si>
    <t>Epley</t>
  </si>
  <si>
    <t>828-432-8943 x2104</t>
  </si>
  <si>
    <t>Gercken</t>
  </si>
  <si>
    <t>tgerken@morganton.com</t>
  </si>
  <si>
    <t>828-432-8940, x2101</t>
  </si>
  <si>
    <t>McBrayer</t>
  </si>
  <si>
    <t>828-432-8946</t>
  </si>
  <si>
    <t>Chrissy</t>
  </si>
  <si>
    <t>cmurphy@morganton.com</t>
  </si>
  <si>
    <t>828-432-8941 x 2102</t>
  </si>
  <si>
    <t>Reporter (Nonprofits / Education)</t>
  </si>
  <si>
    <t>Jonelle</t>
  </si>
  <si>
    <t>Bobak</t>
  </si>
  <si>
    <t>828-432-8907 x2106</t>
  </si>
  <si>
    <t>News-Topic</t>
  </si>
  <si>
    <t>123 Pennton Ave.</t>
  </si>
  <si>
    <t>Caldwell</t>
  </si>
  <si>
    <t>https://newstopicnews.com/</t>
  </si>
  <si>
    <t>Guy</t>
  </si>
  <si>
    <t>Lucas</t>
  </si>
  <si>
    <t>@newstopic</t>
  </si>
  <si>
    <t>guylucas@newstopicnews.com</t>
  </si>
  <si>
    <t>828-610-8715</t>
  </si>
  <si>
    <t>Garrett</t>
  </si>
  <si>
    <t>Stell</t>
  </si>
  <si>
    <t>gstell@newstopicnews.com</t>
  </si>
  <si>
    <t>828-610-8723</t>
  </si>
  <si>
    <t>Kara</t>
  </si>
  <si>
    <t>Fohner</t>
  </si>
  <si>
    <t>828-610-8721</t>
  </si>
  <si>
    <t>Observer News Enterprise</t>
  </si>
  <si>
    <t>Seth</t>
  </si>
  <si>
    <t>Mabrey</t>
  </si>
  <si>
    <t>@TheONENews</t>
  </si>
  <si>
    <t xml:space="preserve">309 N. College Ave. </t>
  </si>
  <si>
    <t>Newton</t>
  </si>
  <si>
    <t>Catwaba</t>
  </si>
  <si>
    <t>828-464-0221</t>
  </si>
  <si>
    <t>https://observernewsonline.com</t>
  </si>
  <si>
    <t>Richmond County Daily Journal</t>
  </si>
  <si>
    <t>Stone</t>
  </si>
  <si>
    <t>@RCDailyJournal</t>
  </si>
  <si>
    <t>gstone@yourdailyjournal.com</t>
  </si>
  <si>
    <t>105 E. Washington St</t>
  </si>
  <si>
    <t>Rockingham</t>
  </si>
  <si>
    <t>Richmond</t>
  </si>
  <si>
    <t>910-817-2674</t>
  </si>
  <si>
    <t>https://www.yourdailyjournal.com/</t>
  </si>
  <si>
    <t>Spencer</t>
  </si>
  <si>
    <t>dspencer@yourdailyjournal.com</t>
  </si>
  <si>
    <t>910-817-2667</t>
  </si>
  <si>
    <t>910-997-3111</t>
  </si>
  <si>
    <t>Robesonian</t>
  </si>
  <si>
    <t>Donnie</t>
  </si>
  <si>
    <t>@The_Robesonian</t>
  </si>
  <si>
    <t>ddouglas@robesonian.com</t>
  </si>
  <si>
    <t>2175 N. Roberts Ave.</t>
  </si>
  <si>
    <t>Lumberton</t>
  </si>
  <si>
    <t>910-416-5649</t>
  </si>
  <si>
    <t>https://www.robesonian.com/</t>
  </si>
  <si>
    <t>Tomeka</t>
  </si>
  <si>
    <t>tsinclair@robesonian.com</t>
  </si>
  <si>
    <t>910-416-5865</t>
  </si>
  <si>
    <t>Denise</t>
  </si>
  <si>
    <t>dward@robesonian.com</t>
  </si>
  <si>
    <t>910-416-5867</t>
  </si>
  <si>
    <t>TC</t>
  </si>
  <si>
    <t>Hunter</t>
  </si>
  <si>
    <t>tchunter@robesonian.com</t>
  </si>
  <si>
    <t>910-816-1974</t>
  </si>
  <si>
    <t>Horne</t>
  </si>
  <si>
    <t>jhorne@robesonian.com</t>
  </si>
  <si>
    <t>910-416-5165</t>
  </si>
  <si>
    <t>Rocky Mount Telegram</t>
  </si>
  <si>
    <t>Gene</t>
  </si>
  <si>
    <t>Metrick</t>
  </si>
  <si>
    <t>gmetrick@rmtelegram.com</t>
  </si>
  <si>
    <t xml:space="preserve">1000 Hunter Hill Road </t>
  </si>
  <si>
    <t>252-407-9944</t>
  </si>
  <si>
    <t>http://www.rockymounttelegram.com/</t>
  </si>
  <si>
    <t>252-407-9907</t>
  </si>
  <si>
    <t>Kyle</t>
  </si>
  <si>
    <t>Stephens</t>
  </si>
  <si>
    <t>kstephens@rmtelegram.com</t>
  </si>
  <si>
    <t>252-407-9967</t>
  </si>
  <si>
    <t>bwest@rmtelegram.com</t>
  </si>
  <si>
    <t>252-407-9962</t>
  </si>
  <si>
    <t>Amelia</t>
  </si>
  <si>
    <t>Harper</t>
  </si>
  <si>
    <t>252-407-9950</t>
  </si>
  <si>
    <t>Lindell John</t>
  </si>
  <si>
    <t>Kay</t>
  </si>
  <si>
    <t>252-407-9956</t>
  </si>
  <si>
    <t>Salisbury Post</t>
  </si>
  <si>
    <t>Wineka</t>
  </si>
  <si>
    <t>131 W. Innes St.</t>
  </si>
  <si>
    <t>Salisbury</t>
  </si>
  <si>
    <t>Rowan</t>
  </si>
  <si>
    <t>704-797-4263</t>
  </si>
  <si>
    <t>https://www.salisburypost.com/</t>
  </si>
  <si>
    <t>Bergeron</t>
  </si>
  <si>
    <t>@Joshpberg</t>
  </si>
  <si>
    <t>josh.bergeron@salisburypost.com</t>
  </si>
  <si>
    <t>704-797-4248</t>
  </si>
  <si>
    <t>704-633-8950</t>
  </si>
  <si>
    <t>Deirdre</t>
  </si>
  <si>
    <t>Smith</t>
  </si>
  <si>
    <t>704-797-4252</t>
  </si>
  <si>
    <t xml:space="preserve">Salisbury </t>
  </si>
  <si>
    <t>Shavonne</t>
  </si>
  <si>
    <t>Walker</t>
  </si>
  <si>
    <t>704-797-4253</t>
  </si>
  <si>
    <t>Rider</t>
  </si>
  <si>
    <t>@posteducation</t>
  </si>
  <si>
    <t>rebecca.rider@salisburypost.com</t>
  </si>
  <si>
    <t>704-797-4222</t>
  </si>
  <si>
    <t>Andie</t>
  </si>
  <si>
    <t>Foley</t>
  </si>
  <si>
    <t>andie.foley@salisburypost.com</t>
  </si>
  <si>
    <t>Liz</t>
  </si>
  <si>
    <t>Moomey</t>
  </si>
  <si>
    <t>liz.moomey@salisburypost.com</t>
  </si>
  <si>
    <t>Sampson Independent, The</t>
  </si>
  <si>
    <t>Matthews</t>
  </si>
  <si>
    <t>@SampsonInd</t>
  </si>
  <si>
    <t>109 W. Main Street</t>
  </si>
  <si>
    <t>Clinton</t>
  </si>
  <si>
    <t>Sampson</t>
  </si>
  <si>
    <t>910-249-4612</t>
  </si>
  <si>
    <t>https://www.clintonnc.com/</t>
  </si>
  <si>
    <t>910-592-8137</t>
  </si>
  <si>
    <t>Berendt</t>
  </si>
  <si>
    <t>910-249-4616</t>
  </si>
  <si>
    <t>Chase</t>
  </si>
  <si>
    <t>910-249-4617</t>
  </si>
  <si>
    <t>Sanford Herald</t>
  </si>
  <si>
    <t>208 St. Clair Court</t>
  </si>
  <si>
    <t>Sanford</t>
  </si>
  <si>
    <t>Lee</t>
  </si>
  <si>
    <t>919-708-9000</t>
  </si>
  <si>
    <t>https://sanfordherald.com/</t>
  </si>
  <si>
    <t>FT</t>
  </si>
  <si>
    <t>Norton</t>
  </si>
  <si>
    <t>@SanfordHerald</t>
  </si>
  <si>
    <t>ftnorton@sanfordherald.com</t>
  </si>
  <si>
    <t>919-718-1227</t>
  </si>
  <si>
    <t>Ayers</t>
  </si>
  <si>
    <t>jayers@sanfordherald.com</t>
  </si>
  <si>
    <t>(919) 718-1233</t>
  </si>
  <si>
    <t>Jasmine</t>
  </si>
  <si>
    <t>Gallup</t>
  </si>
  <si>
    <t>jgallup@sanfordherald.com</t>
  </si>
  <si>
    <t>(919) 718-1217</t>
  </si>
  <si>
    <t>Weekend Editor</t>
  </si>
  <si>
    <t>Glermack</t>
  </si>
  <si>
    <t>andrew@sanfordherald.com</t>
  </si>
  <si>
    <t>919-718-1222</t>
  </si>
  <si>
    <t xml:space="preserve">Nancy </t>
  </si>
  <si>
    <t>nmccleary@sanfordherald.com</t>
  </si>
  <si>
    <t>Shelby Star</t>
  </si>
  <si>
    <t>315 E. Graham St.</t>
  </si>
  <si>
    <t>Shelby</t>
  </si>
  <si>
    <t>Cleveland</t>
  </si>
  <si>
    <t>704-669-3350</t>
  </si>
  <si>
    <t>https://www.shelbystar.com/</t>
  </si>
  <si>
    <t>White</t>
  </si>
  <si>
    <t>704-669-3339</t>
  </si>
  <si>
    <t>Reporter (News)</t>
  </si>
  <si>
    <t>Orlando</t>
  </si>
  <si>
    <t>704-669-3341</t>
  </si>
  <si>
    <t>Star-News</t>
  </si>
  <si>
    <t>Editor  (Arts and Entertainment)</t>
  </si>
  <si>
    <t>Staton</t>
  </si>
  <si>
    <t>115 N. 3rd Street, Ste 102</t>
  </si>
  <si>
    <t>910-343-2343</t>
  </si>
  <si>
    <t>https://www.starnewsonline.com/</t>
  </si>
  <si>
    <t>Editorial Coordinator &amp; "Back Then" Columnist</t>
  </si>
  <si>
    <t xml:space="preserve">Scott </t>
  </si>
  <si>
    <t>Nunn</t>
  </si>
  <si>
    <t>910-343-2379</t>
  </si>
  <si>
    <t>Pam</t>
  </si>
  <si>
    <t>Sander</t>
  </si>
  <si>
    <t>910-343-2377</t>
  </si>
  <si>
    <t>Fuhrer</t>
  </si>
  <si>
    <t>@StarNewsOnline</t>
  </si>
  <si>
    <t>diane.fuhrer@starnewsonline.com</t>
  </si>
  <si>
    <t>910-343-2019</t>
  </si>
  <si>
    <t>Local News Editor</t>
  </si>
  <si>
    <t>Gareth</t>
  </si>
  <si>
    <t>McGrath</t>
  </si>
  <si>
    <t>910-343-2384</t>
  </si>
  <si>
    <t>910-343-2378</t>
  </si>
  <si>
    <t>1003 S. 17th St.</t>
  </si>
  <si>
    <t>910-343-2000</t>
  </si>
  <si>
    <t>910-343-2209</t>
  </si>
  <si>
    <t>Reporter (Coastal Issues)</t>
  </si>
  <si>
    <t>Allison</t>
  </si>
  <si>
    <t>Ballard</t>
  </si>
  <si>
    <t>aballard@gatehousemedia.com</t>
  </si>
  <si>
    <t>910-343-2075</t>
  </si>
  <si>
    <t>Reporter (Education / Growth)</t>
  </si>
  <si>
    <t>Cammie</t>
  </si>
  <si>
    <t>Bellamy</t>
  </si>
  <si>
    <t>910-343-2339</t>
  </si>
  <si>
    <t>Reporter (Features / books)</t>
  </si>
  <si>
    <t>Steelman</t>
  </si>
  <si>
    <t>ben.steelman@starnewsonline.com</t>
  </si>
  <si>
    <t>910-343-2208</t>
  </si>
  <si>
    <t>Ashley</t>
  </si>
  <si>
    <t>Morris</t>
  </si>
  <si>
    <t xml:space="preserve">910-343-2096 </t>
  </si>
  <si>
    <t>Reporter (Wilmington / Film Industry)</t>
  </si>
  <si>
    <t>910-343-2327</t>
  </si>
  <si>
    <t xml:space="preserve">Star-News </t>
  </si>
  <si>
    <t>919-343-2000</t>
  </si>
  <si>
    <t>Statesville Record &amp; Landmark</t>
  </si>
  <si>
    <t>Deem</t>
  </si>
  <si>
    <t>jdeem@statesville.com</t>
  </si>
  <si>
    <t>222 E. Broad St.</t>
  </si>
  <si>
    <t>Statesville</t>
  </si>
  <si>
    <t>Iredell</t>
  </si>
  <si>
    <t>704-873-1451 x4422</t>
  </si>
  <si>
    <t>https://www.statesville.com/</t>
  </si>
  <si>
    <t>704-873-1451</t>
  </si>
  <si>
    <t>Kiefer</t>
  </si>
  <si>
    <t>@RossKiefer</t>
  </si>
  <si>
    <t>jkiefer@statesville.com</t>
  </si>
  <si>
    <t>Shawn</t>
  </si>
  <si>
    <t>staylor@statesville.com</t>
  </si>
  <si>
    <t xml:space="preserve">222. E. Broad St. </t>
  </si>
  <si>
    <t>Sun Journal</t>
  </si>
  <si>
    <t>3200 Wellons Blvd.</t>
  </si>
  <si>
    <t>New Bern</t>
  </si>
  <si>
    <t>Craven</t>
  </si>
  <si>
    <t>252-635-5663</t>
  </si>
  <si>
    <t>https://www.newbernsj.com/</t>
  </si>
  <si>
    <t>Matt</t>
  </si>
  <si>
    <t>Hinson</t>
  </si>
  <si>
    <t>Matt.Hinson@GateHouseMedia.com</t>
  </si>
  <si>
    <t>252-635-5673</t>
  </si>
  <si>
    <t>252-638-8101</t>
  </si>
  <si>
    <t>Charlie</t>
  </si>
  <si>
    <t>Hall</t>
  </si>
  <si>
    <t>252-635-5667</t>
  </si>
  <si>
    <t>Times-News</t>
  </si>
  <si>
    <t>@thetimesnews</t>
  </si>
  <si>
    <t>707 S. Main St.</t>
  </si>
  <si>
    <t>Burlington</t>
  </si>
  <si>
    <t>336-506-3040</t>
  </si>
  <si>
    <t>http://www.thetimesnews.com</t>
  </si>
  <si>
    <t>scott.jenkins@thetimesnews.com</t>
  </si>
  <si>
    <t>336-506-3030</t>
  </si>
  <si>
    <t>336-227-0131</t>
  </si>
  <si>
    <t>Isaac</t>
  </si>
  <si>
    <t>Groves</t>
  </si>
  <si>
    <t>Tryon Daily Bulletin</t>
  </si>
  <si>
    <t>kevin.powell@tryondailybulletin.com </t>
  </si>
  <si>
    <t>16 N. Trade St.</t>
  </si>
  <si>
    <t>Tryon</t>
  </si>
  <si>
    <t>828 859-9151</t>
  </si>
  <si>
    <t>https://www.tryondailybulletin.com/</t>
  </si>
  <si>
    <t>Ted</t>
  </si>
  <si>
    <t>Yoakum</t>
  </si>
  <si>
    <t>ted.yoakum@tryondailybulletin.com </t>
  </si>
  <si>
    <t>828-588-1040</t>
  </si>
  <si>
    <t>828-859-9151</t>
  </si>
  <si>
    <t>Betty</t>
  </si>
  <si>
    <t>Ramsey</t>
  </si>
  <si>
    <t>Leah</t>
  </si>
  <si>
    <t>Justice</t>
  </si>
  <si>
    <t>Virginian-Pilot, The</t>
  </si>
  <si>
    <t>Marisa</t>
  </si>
  <si>
    <t>Porto</t>
  </si>
  <si>
    <t>@virginianpilot</t>
  </si>
  <si>
    <t>mporto@dailypress.com</t>
  </si>
  <si>
    <t>2224 S Croatan Highway P.O. Box 10</t>
  </si>
  <si>
    <t>Nags Head</t>
  </si>
  <si>
    <t>Dare</t>
  </si>
  <si>
    <t>757-​446-2321</t>
  </si>
  <si>
    <t>https://pilotonline.com/</t>
  </si>
  <si>
    <t>Gilchrest</t>
  </si>
  <si>
    <t>rgilchrest@dailypress.com</t>
  </si>
  <si>
    <t>Reporter (Coastal North Carolina)</t>
  </si>
  <si>
    <t xml:space="preserve">Jeff </t>
  </si>
  <si>
    <t>Hampton</t>
  </si>
  <si>
    <t>252-338-0159</t>
  </si>
  <si>
    <t>Washington Daily News</t>
  </si>
  <si>
    <t>Vail</t>
  </si>
  <si>
    <t>Rumley</t>
  </si>
  <si>
    <t>@WDNweb</t>
  </si>
  <si>
    <t>217 N. Market St.</t>
  </si>
  <si>
    <t>Beaufort</t>
  </si>
  <si>
    <t>252-946-2144</t>
  </si>
  <si>
    <t>https://www.thewashingtondailynews.com/</t>
  </si>
  <si>
    <t>Vansant</t>
  </si>
  <si>
    <t>Matthew</t>
  </si>
  <si>
    <t>Debnam</t>
  </si>
  <si>
    <t>matthew.debnam@thewashingtondailynews.com</t>
  </si>
  <si>
    <t>Wilson Times, The</t>
  </si>
  <si>
    <t>Boykin Batts</t>
  </si>
  <si>
    <t>@TheWilsonTimes</t>
  </si>
  <si>
    <t>126 Nash St. W</t>
  </si>
  <si>
    <t>252-265-7810</t>
  </si>
  <si>
    <t>http://www.wilsontimes.com/</t>
  </si>
  <si>
    <t>Chairman &amp; CEO</t>
  </si>
  <si>
    <t>Dickerman</t>
  </si>
  <si>
    <t>252-265-7802</t>
  </si>
  <si>
    <t>Drew C.</t>
  </si>
  <si>
    <t>dwilson@wilsontimes.com</t>
  </si>
  <si>
    <t>252-265-7813</t>
  </si>
  <si>
    <t>Corey</t>
  </si>
  <si>
    <t>Friedman</t>
  </si>
  <si>
    <t>2001 Downing St.</t>
  </si>
  <si>
    <t>252-243-7813</t>
  </si>
  <si>
    <t>252-243-5151</t>
  </si>
  <si>
    <t>Brie</t>
  </si>
  <si>
    <t>Handgraaf</t>
  </si>
  <si>
    <t>252-265-7821</t>
  </si>
  <si>
    <t>Olivia</t>
  </si>
  <si>
    <t>Neeley</t>
  </si>
  <si>
    <t>252-265-7879</t>
  </si>
  <si>
    <t>Winston-Salem Journal</t>
  </si>
  <si>
    <t>Jereoldene</t>
  </si>
  <si>
    <t>Young</t>
  </si>
  <si>
    <t>418 N. Marshall St.</t>
  </si>
  <si>
    <t>336-727-7307</t>
  </si>
  <si>
    <t>https://www.journalnow.com/</t>
  </si>
  <si>
    <t>Columnist (News)</t>
  </si>
  <si>
    <t>336-727-7481</t>
  </si>
  <si>
    <t>336-727-7359</t>
  </si>
  <si>
    <t>336-727-7211</t>
  </si>
  <si>
    <t>Morrissey</t>
  </si>
  <si>
    <t>336-727-7389</t>
  </si>
  <si>
    <t>Night Editor</t>
  </si>
  <si>
    <t>336-727-7279</t>
  </si>
  <si>
    <t>Hinton</t>
  </si>
  <si>
    <t>336-727-7299</t>
  </si>
  <si>
    <t>Craver</t>
  </si>
  <si>
    <t>336-727-7376</t>
  </si>
  <si>
    <t>Francina</t>
  </si>
  <si>
    <t>336-727-7366</t>
  </si>
  <si>
    <t>Hewlett</t>
  </si>
  <si>
    <t>336-727-7326</t>
  </si>
  <si>
    <t>Timothy</t>
  </si>
  <si>
    <t>Clodfelter</t>
  </si>
  <si>
    <t>tclodfelter@wsjournal.com</t>
  </si>
  <si>
    <t>336-727-7371</t>
  </si>
  <si>
    <t>Reporter (Journal West)</t>
  </si>
  <si>
    <t>Shu</t>
  </si>
  <si>
    <t>336-727-7420</t>
  </si>
  <si>
    <t>Jenny</t>
  </si>
  <si>
    <t>Drabble</t>
  </si>
  <si>
    <t>jdrabble@wsjournal.com</t>
  </si>
  <si>
    <t>336-727-7204</t>
  </si>
  <si>
    <t>Wesley</t>
  </si>
  <si>
    <t>336-727-7369</t>
  </si>
  <si>
    <t>@919BlogNC</t>
  </si>
  <si>
    <t>community@919blog.com</t>
  </si>
  <si>
    <t>http://www.919blog.com</t>
  </si>
  <si>
    <t>Asheville Blade</t>
  </si>
  <si>
    <t>Forbes</t>
  </si>
  <si>
    <t>@AvlBlade</t>
  </si>
  <si>
    <t>ashevilleblade@gmail.com</t>
  </si>
  <si>
    <t>https://ashevilleblade.com/</t>
  </si>
  <si>
    <t>Asheville Grit</t>
  </si>
  <si>
    <t>Jason</t>
  </si>
  <si>
    <t>@AshevilleGrit</t>
  </si>
  <si>
    <t>sandford.jason@gmail.com </t>
  </si>
  <si>
    <t>Asheville Today</t>
  </si>
  <si>
    <t>Ali</t>
  </si>
  <si>
    <t>Mcghee</t>
  </si>
  <si>
    <t>hello@avltoday.com</t>
  </si>
  <si>
    <t>https://avltoday.6amcity.com/</t>
  </si>
  <si>
    <t>Asheville Tribune</t>
  </si>
  <si>
    <t>@avltribune</t>
  </si>
  <si>
    <t>https://www.thetribunepapers.com</t>
  </si>
  <si>
    <t>Ashvegas</t>
  </si>
  <si>
    <t>@Ashevegas</t>
  </si>
  <si>
    <t>sweetashvegas@hotmail.com</t>
  </si>
  <si>
    <t>http://ashvegas.com/</t>
  </si>
  <si>
    <t>Capitol Broadcasting Company</t>
  </si>
  <si>
    <t>opinion@cbc-raleigh.com</t>
  </si>
  <si>
    <t>919 744-3158</t>
  </si>
  <si>
    <t>http://www.capitolbroadcasting.com/</t>
  </si>
  <si>
    <t>Carolina Public Press</t>
  </si>
  <si>
    <t>Audio Producer &amp; Host "The Kicker"</t>
  </si>
  <si>
    <t>Kent</t>
  </si>
  <si>
    <t>pkent@carolinapublicpress.org</t>
  </si>
  <si>
    <t>828-774-5290</t>
  </si>
  <si>
    <t>https://carolinapublicpress.org/</t>
  </si>
  <si>
    <t>Capital Bureau Chief</t>
  </si>
  <si>
    <t>Kirk</t>
  </si>
  <si>
    <t>@ludkmr</t>
  </si>
  <si>
    <t>Executive Director</t>
  </si>
  <si>
    <t xml:space="preserve">Angie </t>
  </si>
  <si>
    <t>Newsome</t>
  </si>
  <si>
    <t>@angienewsome</t>
  </si>
  <si>
    <t>828-348-0808</t>
  </si>
  <si>
    <t>Frank</t>
  </si>
  <si>
    <t>828-490-4126</t>
  </si>
  <si>
    <t>News and Community Partnership Manager</t>
  </si>
  <si>
    <t>Carson</t>
  </si>
  <si>
    <t>scarson@carolinapublicpress.org</t>
  </si>
  <si>
    <t xml:space="preserve"> 828-490-4129</t>
  </si>
  <si>
    <t>Karrigan</t>
  </si>
  <si>
    <t>Monk</t>
  </si>
  <si>
    <t>karriganmonk@gmail.com</t>
  </si>
  <si>
    <t>Martin</t>
  </si>
  <si>
    <t>kmartin@carolinapublicpress.org</t>
  </si>
  <si>
    <t xml:space="preserve"> 919-569-5410</t>
  </si>
  <si>
    <t>Reporter (Lead Environment)</t>
  </si>
  <si>
    <t xml:space="preserve">Jack </t>
  </si>
  <si>
    <t>Igleman</t>
  </si>
  <si>
    <t>jack@igelman.com</t>
  </si>
  <si>
    <t>Charlotte Agenda</t>
  </si>
  <si>
    <t>Creative Director &amp; Senior Writer</t>
  </si>
  <si>
    <t>Levans</t>
  </si>
  <si>
    <t>katie@charlotteagenda.com</t>
  </si>
  <si>
    <t>https://www.charlotteagenda.com</t>
  </si>
  <si>
    <t>@ted_williams</t>
  </si>
  <si>
    <t>ted@charlotteagenda.com</t>
  </si>
  <si>
    <t>Senior News Contributor</t>
  </si>
  <si>
    <t xml:space="preserve">Samantha </t>
  </si>
  <si>
    <t>samantha@charlotteagenda.com</t>
  </si>
  <si>
    <t xml:space="preserve">Dion </t>
  </si>
  <si>
    <t>Beary </t>
  </si>
  <si>
    <t>dion@charlotteagenda.com</t>
  </si>
  <si>
    <t>Brianna</t>
  </si>
  <si>
    <t>Crane</t>
  </si>
  <si>
    <t>brianna@charlotteagenda.com</t>
  </si>
  <si>
    <t xml:space="preserve">Sarah </t>
  </si>
  <si>
    <t>Crosland</t>
  </si>
  <si>
    <t>sarah@charlotteagenda.com</t>
  </si>
  <si>
    <t xml:space="preserve">Mary </t>
  </si>
  <si>
    <t>Gross</t>
  </si>
  <si>
    <t>@maryfgross</t>
  </si>
  <si>
    <t>mary@charlotteagenda.com</t>
  </si>
  <si>
    <t xml:space="preserve">Lauren </t>
  </si>
  <si>
    <t>Levine</t>
  </si>
  <si>
    <t>lauren@charlotteagenda.com</t>
  </si>
  <si>
    <t>Allie  </t>
  </si>
  <si>
    <t>Papajohn</t>
  </si>
  <si>
    <t>allie@charlotteagenda.com</t>
  </si>
  <si>
    <t xml:space="preserve">Clayton </t>
  </si>
  <si>
    <t>Sealey</t>
  </si>
  <si>
    <t>clayton@charlotteagenda.com</t>
  </si>
  <si>
    <t xml:space="preserve">Jason </t>
  </si>
  <si>
    <t>Thomas </t>
  </si>
  <si>
    <t>@jasonthomasclt</t>
  </si>
  <si>
    <t>jason@charlotteagenda.com</t>
  </si>
  <si>
    <t>Senior Editor</t>
  </si>
  <si>
    <t>Peralta</t>
  </si>
  <si>
    <t>Creative Loafing Charlotte</t>
  </si>
  <si>
    <t>Alex</t>
  </si>
  <si>
    <t>Womack</t>
  </si>
  <si>
    <t>@cl_charlotte</t>
  </si>
  <si>
    <t>publisher@clclt.com</t>
  </si>
  <si>
    <t>1000 NC Music Factory Blvd.</t>
  </si>
  <si>
    <t>704-522-8334</t>
  </si>
  <si>
    <t>https://clclt.com/</t>
  </si>
  <si>
    <t>Facing South</t>
  </si>
  <si>
    <t>Sue</t>
  </si>
  <si>
    <t>Sturgis</t>
  </si>
  <si>
    <t>@facingsouth</t>
  </si>
  <si>
    <t>sue@southernstudies.org</t>
  </si>
  <si>
    <t>919-419-8311</t>
  </si>
  <si>
    <t>https://www.facingsouth.org/</t>
  </si>
  <si>
    <t>Insider, The</t>
  </si>
  <si>
    <t>Colin</t>
  </si>
  <si>
    <t>Campbell</t>
  </si>
  <si>
    <t>ccampbell@ncinsider.com</t>
  </si>
  <si>
    <t>919-836-2804 </t>
  </si>
  <si>
    <t>http://www.ncinsider.com/</t>
  </si>
  <si>
    <t>Clifton</t>
  </si>
  <si>
    <t>Dowell</t>
  </si>
  <si>
    <t>cdowell@ncinsider.com</t>
  </si>
  <si>
    <t xml:space="preserve">919-836-2804
</t>
  </si>
  <si>
    <t>Production Editor</t>
  </si>
  <si>
    <t>Graham</t>
  </si>
  <si>
    <t>Hoppe</t>
  </si>
  <si>
    <t>ghoppe@ncinsider.com</t>
  </si>
  <si>
    <t>Lauren</t>
  </si>
  <si>
    <t>Horsch</t>
  </si>
  <si>
    <t>lhorsch@ncinsider.com</t>
  </si>
  <si>
    <t>Island Free Press</t>
  </si>
  <si>
    <t>Joy</t>
  </si>
  <si>
    <t>Crist</t>
  </si>
  <si>
    <t>editor@islandfreepress.org </t>
  </si>
  <si>
    <t>Buxton</t>
  </si>
  <si>
    <t>252-995-6959</t>
  </si>
  <si>
    <t>http://islandfreepress.org/</t>
  </si>
  <si>
    <t>NC Policy Watch</t>
  </si>
  <si>
    <t>Director</t>
  </si>
  <si>
    <t>Schofield</t>
  </si>
  <si>
    <t>@Rob_Schofield</t>
  </si>
  <si>
    <t>rob@ncpolicywatch.com</t>
  </si>
  <si>
    <t>919-861-2065</t>
  </si>
  <si>
    <t>http://www.ncpolicywatch.com/</t>
  </si>
  <si>
    <t>Ball</t>
  </si>
  <si>
    <t>@Billy_K_Ball</t>
  </si>
  <si>
    <t>919-861-1460</t>
  </si>
  <si>
    <t xml:space="preserve">Melissa </t>
  </si>
  <si>
    <t>Boughton</t>
  </si>
  <si>
    <t>@mel_bough</t>
  </si>
  <si>
    <t>919-861-1454</t>
  </si>
  <si>
    <t>Sorg</t>
  </si>
  <si>
    <t>@lisasorg</t>
  </si>
  <si>
    <t>Killian</t>
  </si>
  <si>
    <t>@JoekillianPW</t>
  </si>
  <si>
    <t>North Carolina Health News</t>
  </si>
  <si>
    <t>Rose</t>
  </si>
  <si>
    <t>Hoban</t>
  </si>
  <si>
    <t>919-294-6246</t>
  </si>
  <si>
    <t>https://www.northcarolinahealthnews.org/</t>
  </si>
  <si>
    <t>North State Journal</t>
  </si>
  <si>
    <t>866-458-7184</t>
  </si>
  <si>
    <t>http://nsjonline.com/</t>
  </si>
  <si>
    <t>Neal</t>
  </si>
  <si>
    <t>Robbins</t>
  </si>
  <si>
    <t>neal@nealrobbins.com</t>
  </si>
  <si>
    <t>Politics North Carolina</t>
  </si>
  <si>
    <t>Thomasi</t>
  </si>
  <si>
    <t>Mills</t>
  </si>
  <si>
    <t>@PoliticsNC</t>
  </si>
  <si>
    <t>thomas@politicsnc.com</t>
  </si>
  <si>
    <t>https://www.politicsnc.com</t>
  </si>
  <si>
    <t>919 Magazine</t>
  </si>
  <si>
    <t>Suzy</t>
  </si>
  <si>
    <t>Sarver</t>
  </si>
  <si>
    <t>@919Magazine</t>
  </si>
  <si>
    <t>sbsarver@919magazine.com</t>
  </si>
  <si>
    <t>PO Box 13574</t>
  </si>
  <si>
    <t>919-864-7300</t>
  </si>
  <si>
    <t>www.919magazine.com</t>
  </si>
  <si>
    <t>Chapel Hill Magazine</t>
  </si>
  <si>
    <t xml:space="preserve">Jessica </t>
  </si>
  <si>
    <t>Stringer</t>
  </si>
  <si>
    <t>@chapelhillmag</t>
  </si>
  <si>
    <t>jessica@chapelhillmagazine.com</t>
  </si>
  <si>
    <t>1777 Fordham Blvd., Suite 105</t>
  </si>
  <si>
    <t>919-933-1551</t>
  </si>
  <si>
    <t>https://www.chapelhillmagazine.com/</t>
  </si>
  <si>
    <t>Charlotte Magazine</t>
  </si>
  <si>
    <t>Emma</t>
  </si>
  <si>
    <t>Way</t>
  </si>
  <si>
    <t>emma.way@charlottemagazine.com</t>
  </si>
  <si>
    <t>214 W. Tremont Ave., #302</t>
  </si>
  <si>
    <t xml:space="preserve">704-335-7181 </t>
  </si>
  <si>
    <t>Kristen</t>
  </si>
  <si>
    <t>Wile</t>
  </si>
  <si>
    <t>kristen.wile@charlottemagazine.com</t>
  </si>
  <si>
    <t>Chatham Magazine</t>
  </si>
  <si>
    <t>@chathammagazine</t>
  </si>
  <si>
    <t>matt@chathammagazinenc.com</t>
  </si>
  <si>
    <t>PO Box 459</t>
  </si>
  <si>
    <t>Pittsboro</t>
  </si>
  <si>
    <t>Chatham</t>
  </si>
  <si>
    <t>https://www.chathammagazinenc.com/</t>
  </si>
  <si>
    <t>Our State</t>
  </si>
  <si>
    <t>Kemp</t>
  </si>
  <si>
    <t>@mkempNC</t>
  </si>
  <si>
    <t>mkemp@clclt.com</t>
  </si>
  <si>
    <t>800 Green Valley Road #106</t>
  </si>
  <si>
    <t>336-286-0600</t>
  </si>
  <si>
    <t>https://www.ourstate.com/</t>
  </si>
  <si>
    <t>@ourstatemag</t>
  </si>
  <si>
    <t>editorial@ourstate.com</t>
  </si>
  <si>
    <t>Outer Banks Magazine</t>
  </si>
  <si>
    <t>Donna</t>
  </si>
  <si>
    <t>Gable Hatch</t>
  </si>
  <si>
    <t>@OBXMag</t>
  </si>
  <si>
    <t>donna.hatch@pilotonline.com</t>
  </si>
  <si>
    <t>2224 S. Croatan Highway</t>
  </si>
  <si>
    <t>252-441-1629 </t>
  </si>
  <si>
    <t>http://outerbanksmagazine.net</t>
  </si>
  <si>
    <t xml:space="preserve">Allyson </t>
  </si>
  <si>
    <t>Sproul</t>
  </si>
  <si>
    <t>allyson.sproul@pilotonline.com</t>
  </si>
  <si>
    <t>252-441-8531 </t>
  </si>
  <si>
    <t>Smoky Mountain Living</t>
  </si>
  <si>
    <t xml:space="preserve">Susanna </t>
  </si>
  <si>
    <t>Barbee</t>
  </si>
  <si>
    <t>@SmokyMtnLiving</t>
  </si>
  <si>
    <t>susanna@smliv.com</t>
  </si>
  <si>
    <t>PO Box 629</t>
  </si>
  <si>
    <t>Waynesville</t>
  </si>
  <si>
    <t>Haywood</t>
  </si>
  <si>
    <t>828-452.0770</t>
  </si>
  <si>
    <t>http://www.smliv.com/</t>
  </si>
  <si>
    <t xml:space="preserve">Hylah </t>
  </si>
  <si>
    <t>Birenbaum</t>
  </si>
  <si>
    <t>hylah@smliv.com</t>
  </si>
  <si>
    <t>Jonathan</t>
  </si>
  <si>
    <t>Austin</t>
  </si>
  <si>
    <t>jonathan@smliv.com</t>
  </si>
  <si>
    <t>Triangle Downtowner Magazine</t>
  </si>
  <si>
    <t>Crash</t>
  </si>
  <si>
    <t>Gregg</t>
  </si>
  <si>
    <t>@WeLoveDowntown</t>
  </si>
  <si>
    <t>PO Box 27603</t>
  </si>
  <si>
    <t>919-828-8000</t>
  </si>
  <si>
    <t>http://www.triangledowntowner.com/</t>
  </si>
  <si>
    <t>Walter Magazine</t>
  </si>
  <si>
    <t>Currin</t>
  </si>
  <si>
    <t>ccurrin@waltermagazine.com</t>
  </si>
  <si>
    <t>919-836-5613</t>
  </si>
  <si>
    <t>http://www.waltermagazine.com/</t>
  </si>
  <si>
    <t>Associated Press</t>
  </si>
  <si>
    <t>Breaking News Supervisor</t>
  </si>
  <si>
    <t>Skip</t>
  </si>
  <si>
    <t>Foreman</t>
  </si>
  <si>
    <t>@skipforeman1</t>
  </si>
  <si>
    <t>1100 S. Tryon St., Suite 310</t>
  </si>
  <si>
    <t>https://www.apnews.com/</t>
  </si>
  <si>
    <t>Rogers</t>
  </si>
  <si>
    <t>@ap_tmrogers</t>
  </si>
  <si>
    <t>4800 Six Forks Rd, Suite 210</t>
  </si>
  <si>
    <t>919-510-8937</t>
  </si>
  <si>
    <t>apraleigh@ap.org</t>
  </si>
  <si>
    <t>@JonLDrew</t>
  </si>
  <si>
    <t xml:space="preserve">Martha </t>
  </si>
  <si>
    <t>Waggoner</t>
  </si>
  <si>
    <t>@mjwaggonernc</t>
  </si>
  <si>
    <t>mwaggoner@ap.org</t>
  </si>
  <si>
    <t>Reporter (Business / Economics / Politics / Law)</t>
  </si>
  <si>
    <t>Emery</t>
  </si>
  <si>
    <t xml:space="preserve">Dalesio </t>
  </si>
  <si>
    <t>edalesio@ap.org</t>
  </si>
  <si>
    <t>Mitch</t>
  </si>
  <si>
    <t>Weiss</t>
  </si>
  <si>
    <t>@mitchweiss</t>
  </si>
  <si>
    <t>704-334-4624</t>
  </si>
  <si>
    <t>Reporter (Politics / Legislature)</t>
  </si>
  <si>
    <t>Robertson</t>
  </si>
  <si>
    <t>@garydrobertson</t>
  </si>
  <si>
    <t>grobertson@ap.org</t>
  </si>
  <si>
    <t xml:space="preserve">EFE Hispanic News Agency </t>
  </si>
  <si>
    <t>Alexandra</t>
  </si>
  <si>
    <t>Vilchez</t>
  </si>
  <si>
    <t>@ahvilcheza</t>
  </si>
  <si>
    <t>https://www.efe.com</t>
  </si>
  <si>
    <t>Public News Service North Carolina</t>
  </si>
  <si>
    <t>800-931-4215</t>
  </si>
  <si>
    <t>https://www.publicnewsservice.org/state-north-carolina/NC</t>
  </si>
  <si>
    <t>Reuters</t>
  </si>
  <si>
    <t>Reporter (Elections)</t>
  </si>
  <si>
    <t>Colleen</t>
  </si>
  <si>
    <t>colleen.jenkins@thomsonreuters.com</t>
  </si>
  <si>
    <t>https://www.reuters.com/journalists/colleen-jenkins</t>
  </si>
  <si>
    <t>Carolina Journal</t>
  </si>
  <si>
    <t>Lindsay</t>
  </si>
  <si>
    <t>Marchello</t>
  </si>
  <si>
    <t>@LynnMarch007</t>
  </si>
  <si>
    <t>Non-daily (Alternative)</t>
  </si>
  <si>
    <t>lmarchello@carolinajournal.com</t>
  </si>
  <si>
    <t>200 W. Morgan St., Suite 200</t>
  </si>
  <si>
    <t>919-828-3876</t>
  </si>
  <si>
    <t>https://www.carolinajournal.com/</t>
  </si>
  <si>
    <t>@danway_carolina</t>
  </si>
  <si>
    <t>@CarolinaJournal</t>
  </si>
  <si>
    <t>Don</t>
  </si>
  <si>
    <t>Carrington</t>
  </si>
  <si>
    <t>carrington@johnlocke.org</t>
  </si>
  <si>
    <t>Independent Weekly</t>
  </si>
  <si>
    <t>Jeffrey</t>
  </si>
  <si>
    <t>Bilman</t>
  </si>
  <si>
    <t>@jeffreybillman</t>
  </si>
  <si>
    <t>JBillman@indyweek.com</t>
  </si>
  <si>
    <t>201 W. Main St., Suite 101</t>
  </si>
  <si>
    <t>919-286-1972</t>
  </si>
  <si>
    <t>https://indyweek.com</t>
  </si>
  <si>
    <t>Editor (Culture)</t>
  </si>
  <si>
    <t>Howe</t>
  </si>
  <si>
    <t>bhowe@indyweek.com</t>
  </si>
  <si>
    <t>Hussey</t>
  </si>
  <si>
    <t>ahussey@indyweek.com</t>
  </si>
  <si>
    <t>201 W. Main St.,  Suite 101</t>
  </si>
  <si>
    <t>Edwards</t>
  </si>
  <si>
    <t>sedwards@indyweek.com</t>
  </si>
  <si>
    <t>Mountain Xpress</t>
  </si>
  <si>
    <t>Reporter (County Government)</t>
  </si>
  <si>
    <t>Walton</t>
  </si>
  <si>
    <t>@DanielWWalton</t>
  </si>
  <si>
    <t>dwalton@mountainx.com</t>
  </si>
  <si>
    <t>2 Wall St.</t>
  </si>
  <si>
    <t>828-251-1333 x138</t>
  </si>
  <si>
    <t>https://mountainx.com/</t>
  </si>
  <si>
    <t>Editor (Arts )</t>
  </si>
  <si>
    <t>Alli</t>
  </si>
  <si>
    <t>Marshall</t>
  </si>
  <si>
    <t>@alli_marshall</t>
  </si>
  <si>
    <t>828-251-1333 x124</t>
  </si>
  <si>
    <t>Fobes</t>
  </si>
  <si>
    <t>@fobes</t>
  </si>
  <si>
    <t>publisher@mountainx.com</t>
  </si>
  <si>
    <t>828-251-1333 x109</t>
  </si>
  <si>
    <t>Gina</t>
  </si>
  <si>
    <t xml:space="preserve">Smith </t>
  </si>
  <si>
    <t>@ginasmithnews</t>
  </si>
  <si>
    <t>gsmith@mountainx.com</t>
  </si>
  <si>
    <t>828-251-1333 x07</t>
  </si>
  <si>
    <t>letters@mountainx.com</t>
  </si>
  <si>
    <t>828-251-1333 x340</t>
  </si>
  <si>
    <t xml:space="preserve">Virginia </t>
  </si>
  <si>
    <t>Daffron</t>
  </si>
  <si>
    <t>@virginiadaffron</t>
  </si>
  <si>
    <t>828-251-1333 x114</t>
  </si>
  <si>
    <t>@mxnews</t>
  </si>
  <si>
    <t>news@mountainx.com</t>
  </si>
  <si>
    <t xml:space="preserve">828-251-1333 </t>
  </si>
  <si>
    <t>@TracyRose2</t>
  </si>
  <si>
    <t>trose@mountainx.com</t>
  </si>
  <si>
    <t>828-251-1333 x110</t>
  </si>
  <si>
    <t xml:space="preserve">Edwin </t>
  </si>
  <si>
    <t>Arnaudin</t>
  </si>
  <si>
    <t>@EdwinArnaudin</t>
  </si>
  <si>
    <t>earnaudin@mountainx.com</t>
  </si>
  <si>
    <t>828-251-1333,x152</t>
  </si>
  <si>
    <t xml:space="preserve">Thomas </t>
  </si>
  <si>
    <t>Calder</t>
  </si>
  <si>
    <t>@tcalderAVL</t>
  </si>
  <si>
    <t>tcalder@mountainx.com</t>
  </si>
  <si>
    <t>828-251-1333 x128</t>
  </si>
  <si>
    <t>Reporter (City Government)</t>
  </si>
  <si>
    <t>Randle</t>
  </si>
  <si>
    <t>brandle@mountainx.com</t>
  </si>
  <si>
    <t>828-251-1333 x127</t>
  </si>
  <si>
    <t>North Carolina Lawyers Weekly</t>
  </si>
  <si>
    <t>Donovan</t>
  </si>
  <si>
    <t>@NCLawyersWeekly</t>
  </si>
  <si>
    <t>david.donovan@nclawyersweekly.com</t>
  </si>
  <si>
    <t>1611 E. Seventh St.</t>
  </si>
  <si>
    <t>800-876-5297</t>
  </si>
  <si>
    <t>https://nclawyersweekly.com</t>
  </si>
  <si>
    <t>Teresa</t>
  </si>
  <si>
    <t>Bruno</t>
  </si>
  <si>
    <t>teresa.bruno@nclawyersweekly.com</t>
  </si>
  <si>
    <t>Grady</t>
  </si>
  <si>
    <t>gjohnson@scbiznews.com</t>
  </si>
  <si>
    <t>Heath</t>
  </si>
  <si>
    <t>Hamacher</t>
  </si>
  <si>
    <t>heath.hamacher@nclawyersweekly.com</t>
  </si>
  <si>
    <t>Queen City Nerve</t>
  </si>
  <si>
    <t>Pitkin</t>
  </si>
  <si>
    <t>rpitkin@qcnerve.com</t>
  </si>
  <si>
    <t>http://qcnerve.com/</t>
  </si>
  <si>
    <t>YES! Weekly</t>
  </si>
  <si>
    <t>editor@yesweekly.com</t>
  </si>
  <si>
    <t>5500 Adams Farm Lane, Suite 204</t>
  </si>
  <si>
    <t>336-316-1231</t>
  </si>
  <si>
    <t>https://yesweekly.com/</t>
  </si>
  <si>
    <t>@yesweekly</t>
  </si>
  <si>
    <t>Katie@yesweekly.com </t>
  </si>
  <si>
    <t>Charles</t>
  </si>
  <si>
    <t>publisher@yesweekly.com</t>
  </si>
  <si>
    <t xml:space="preserve">Business Journal </t>
  </si>
  <si>
    <t>Non-daily (Business)</t>
  </si>
  <si>
    <t>100 S. Elm St.</t>
  </si>
  <si>
    <t>336-271-6539</t>
  </si>
  <si>
    <t>https://www.bizjournals.com/triad/</t>
  </si>
  <si>
    <t>Business North Carolina</t>
  </si>
  <si>
    <t>Mildenberg</t>
  </si>
  <si>
    <t>@BusinessNC</t>
  </si>
  <si>
    <t>dmildenberg@businessnc.com</t>
  </si>
  <si>
    <t>1230 W Morehead St, Ste 308</t>
  </si>
  <si>
    <t>704-523-4417</t>
  </si>
  <si>
    <t>http://businessnc.com/</t>
  </si>
  <si>
    <t>Cathy</t>
  </si>
  <si>
    <t xml:space="preserve">Martin </t>
  </si>
  <si>
    <t>cmartin@businessnc.com</t>
  </si>
  <si>
    <t>704-927-6277</t>
  </si>
  <si>
    <t>Kinney</t>
  </si>
  <si>
    <t>bkinney@businessnc.com</t>
  </si>
  <si>
    <t>704-927-6273</t>
  </si>
  <si>
    <t>Charlotte Business Journal</t>
  </si>
  <si>
    <t xml:space="preserve">Jen </t>
  </si>
  <si>
    <t>@CBJnewsroom</t>
  </si>
  <si>
    <t>550 S. Caldwell St, Ste 910</t>
  </si>
  <si>
    <t>704-973-1152</t>
  </si>
  <si>
    <t>https://www.bizjournals.com/charlotte/</t>
  </si>
  <si>
    <t>@rmorriscbj</t>
  </si>
  <si>
    <t>rmorris@bizjournals.com</t>
  </si>
  <si>
    <t>704-973-1121</t>
  </si>
  <si>
    <t>704-973-1100</t>
  </si>
  <si>
    <t>charlotte@bizjournals.com</t>
  </si>
  <si>
    <t xml:space="preserve">T.J. </t>
  </si>
  <si>
    <t>McCullough</t>
  </si>
  <si>
    <t>tmccullough@bizjournals.com</t>
  </si>
  <si>
    <t>704-973-1135</t>
  </si>
  <si>
    <t xml:space="preserve">Reporter (Businesss / Manufacturing) </t>
  </si>
  <si>
    <t>Elkins</t>
  </si>
  <si>
    <t>@CBJElkins</t>
  </si>
  <si>
    <t>kelkins@bizjournals.com</t>
  </si>
  <si>
    <t>704-973-1114</t>
  </si>
  <si>
    <t>Reporter (Energy Industry)</t>
  </si>
  <si>
    <t>Downey</t>
  </si>
  <si>
    <t>@CBJenergy</t>
  </si>
  <si>
    <t>jdowney@bizjournals.com</t>
  </si>
  <si>
    <t>704-973-1119</t>
  </si>
  <si>
    <t>Reporter (Real Estate / Land)</t>
  </si>
  <si>
    <t>Fahey</t>
  </si>
  <si>
    <t>@CBJFahey</t>
  </si>
  <si>
    <t>wboye@bizjournals.com</t>
  </si>
  <si>
    <t>704-973-1156</t>
  </si>
  <si>
    <t>Reporter (Retail / Restaurants)</t>
  </si>
  <si>
    <t>Thomas</t>
  </si>
  <si>
    <t>@CBJThomas</t>
  </si>
  <si>
    <t>Reporter (Sports Business)</t>
  </si>
  <si>
    <t>Erik</t>
  </si>
  <si>
    <t>Spanberg</t>
  </si>
  <si>
    <t>@CBJspanberg</t>
  </si>
  <si>
    <t>espanberg@bizjournals.com</t>
  </si>
  <si>
    <t>704-973-1116</t>
  </si>
  <si>
    <t xml:space="preserve">Triad Business Journal </t>
  </si>
  <si>
    <t>Lloyd</t>
  </si>
  <si>
    <t>Whittington</t>
  </si>
  <si>
    <t>@triadbizjournal</t>
  </si>
  <si>
    <t>lwhittington@bizjournals.com</t>
  </si>
  <si>
    <t>336-370-2914</t>
  </si>
  <si>
    <t>https://www.bizjournals.com/triad</t>
  </si>
  <si>
    <t>Finnegan</t>
  </si>
  <si>
    <t>dfinnegan@bizjournals.com</t>
  </si>
  <si>
    <t>336-370-2895</t>
  </si>
  <si>
    <t>Brasier</t>
  </si>
  <si>
    <t>@TriadBizJohn</t>
  </si>
  <si>
    <t>jbrasier@bizjournals.com</t>
  </si>
  <si>
    <t>336-370-2896</t>
  </si>
  <si>
    <t>@TBJ_JohnJoyce</t>
  </si>
  <si>
    <t>jjoyce@bizjournals.com</t>
  </si>
  <si>
    <t>336-370-2910</t>
  </si>
  <si>
    <t>Triangle Business Journal</t>
  </si>
  <si>
    <t>Sougata</t>
  </si>
  <si>
    <t>Mukherjee</t>
  </si>
  <si>
    <t>@TriBizEditor</t>
  </si>
  <si>
    <t>3600 Glenwood Ave.</t>
  </si>
  <si>
    <t>919-327-1000</t>
  </si>
  <si>
    <t>https://www.bizjournals.com/triangle/</t>
  </si>
  <si>
    <t>Dane</t>
  </si>
  <si>
    <t>Huffman</t>
  </si>
  <si>
    <t>@TriBizME</t>
  </si>
  <si>
    <t>919-327-1020</t>
  </si>
  <si>
    <t>triangle@bizjournals.com</t>
  </si>
  <si>
    <t>Ohnesorge</t>
  </si>
  <si>
    <t>@TriBizTech</t>
  </si>
  <si>
    <t>919-327-1008</t>
  </si>
  <si>
    <t>Gulledge</t>
  </si>
  <si>
    <t>@TriBizHealth</t>
  </si>
  <si>
    <t>sgulledge@bizjournals.com</t>
  </si>
  <si>
    <t>919-327-1029</t>
  </si>
  <si>
    <t xml:space="preserve">Caleb </t>
  </si>
  <si>
    <t>Harshberger</t>
  </si>
  <si>
    <t>@TBJrealestate</t>
  </si>
  <si>
    <t>charshberger@bizjournals.com</t>
  </si>
  <si>
    <t>919-327-1018</t>
  </si>
  <si>
    <t>Ed</t>
  </si>
  <si>
    <t>Non-daily (Community)</t>
  </si>
  <si>
    <t>Latinx Media</t>
  </si>
  <si>
    <t>Alamance News, The</t>
  </si>
  <si>
    <t>Boney, Jr.</t>
  </si>
  <si>
    <t>@AlamanceNews</t>
  </si>
  <si>
    <t>alamancenews@mail.com</t>
  </si>
  <si>
    <t>114 W. Elm St.</t>
  </si>
  <si>
    <t>336-228-7851</t>
  </si>
  <si>
    <t>https://www.facebook.com/Alamance-News-391073194343634</t>
  </si>
  <si>
    <t>Alleghany News</t>
  </si>
  <si>
    <t>Bamberg</t>
  </si>
  <si>
    <t>news@alleghanynews.com</t>
  </si>
  <si>
    <t>20 S. Main St.</t>
  </si>
  <si>
    <t>Sparta</t>
  </si>
  <si>
    <t xml:space="preserve">Alleghany </t>
  </si>
  <si>
    <t>336-372-8999</t>
  </si>
  <si>
    <t>https://www.alleghanynews.com/</t>
  </si>
  <si>
    <t>Coby</t>
  </si>
  <si>
    <t>LaRue</t>
  </si>
  <si>
    <t>publisher@alleghanynews.com</t>
  </si>
  <si>
    <t>Weaver</t>
  </si>
  <si>
    <t>reporter@alleghanynews.com</t>
  </si>
  <si>
    <t>Andrews Journal</t>
  </si>
  <si>
    <t>Osborne</t>
  </si>
  <si>
    <t>@andrews_journal</t>
  </si>
  <si>
    <t xml:space="preserve">editor@myandrewsjournal.com </t>
  </si>
  <si>
    <t>995 Main Street, Nantahala Suite</t>
  </si>
  <si>
    <t>Andrews</t>
  </si>
  <si>
    <t>Cherokee</t>
  </si>
  <si>
    <t>828-321-5890</t>
  </si>
  <si>
    <t>https://www.myandrewsjournal.com/</t>
  </si>
  <si>
    <t>news@myandrewsjournal.com</t>
  </si>
  <si>
    <t>publisher@myandrewsjournal.com</t>
  </si>
  <si>
    <t>Richardson</t>
  </si>
  <si>
    <t>krichardson@myandrewsjournal.com</t>
  </si>
  <si>
    <t>Anson Record</t>
  </si>
  <si>
    <t>Alan</t>
  </si>
  <si>
    <t>Wooten</t>
  </si>
  <si>
    <t>@TheAnsonRecord</t>
  </si>
  <si>
    <t>awooten@bladenjournal.com</t>
  </si>
  <si>
    <t>123 E. Martin St., Suite 400</t>
  </si>
  <si>
    <t xml:space="preserve">Wadesboro </t>
  </si>
  <si>
    <t>Anson</t>
  </si>
  <si>
    <t>910-247-9132</t>
  </si>
  <si>
    <t>https://ansonrecord.com/</t>
  </si>
  <si>
    <t>Natalie</t>
  </si>
  <si>
    <t>Davis</t>
  </si>
  <si>
    <t>ndavis@ansonrecord.com</t>
  </si>
  <si>
    <t>704-994-5471</t>
  </si>
  <si>
    <t>Ashe Post &amp; Times</t>
  </si>
  <si>
    <t>Mayer</t>
  </si>
  <si>
    <t>@AshePostTimes</t>
  </si>
  <si>
    <t>tom.mayer@mountaintimes.com</t>
  </si>
  <si>
    <t>7 East Main St</t>
  </si>
  <si>
    <t>West Jefferson</t>
  </si>
  <si>
    <t>Ashe</t>
  </si>
  <si>
    <t>336-246-6397</t>
  </si>
  <si>
    <t>https://www.ashepostandtimes.com/</t>
  </si>
  <si>
    <t>General Manager, Advertising</t>
  </si>
  <si>
    <t xml:space="preserve">Teresa </t>
  </si>
  <si>
    <t>Laws </t>
  </si>
  <si>
    <t>teresa.laws@mountaintimes.com</t>
  </si>
  <si>
    <t>Tate</t>
  </si>
  <si>
    <t>colin.tate@mountaintimes.com</t>
  </si>
  <si>
    <t>ian.taylor@mountaintimes.com</t>
  </si>
  <si>
    <t>Luke</t>
  </si>
  <si>
    <t>Weir</t>
  </si>
  <si>
    <t>luke.weir@mountaintimes.com</t>
  </si>
  <si>
    <t>Avery Journal-Times, The</t>
  </si>
  <si>
    <t>Jamie</t>
  </si>
  <si>
    <t>Shell</t>
  </si>
  <si>
    <t>@The_AJT</t>
  </si>
  <si>
    <t>jamie.shell@averyjournal.com</t>
  </si>
  <si>
    <t>335 Linville St.</t>
  </si>
  <si>
    <t>Newland</t>
  </si>
  <si>
    <t>Avery</t>
  </si>
  <si>
    <t>828-733-2448</t>
  </si>
  <si>
    <t>https://www.averyjournal.com/</t>
  </si>
  <si>
    <t>Carl</t>
  </si>
  <si>
    <t>Blankenship</t>
  </si>
  <si>
    <t>carl.blankenship@averyjournal.com</t>
  </si>
  <si>
    <t>Sherrill</t>
  </si>
  <si>
    <t>thomas.sherrill@averyjournal.com</t>
  </si>
  <si>
    <t>Banner News</t>
  </si>
  <si>
    <t>Hodge</t>
  </si>
  <si>
    <t>alan.bannernews@gmail.com</t>
  </si>
  <si>
    <t>128 N. Main St.</t>
  </si>
  <si>
    <t>Belmont</t>
  </si>
  <si>
    <t>704-825-0580</t>
  </si>
  <si>
    <t>http://banner-news.com</t>
  </si>
  <si>
    <t>Bertie Ledger-Advance</t>
  </si>
  <si>
    <t>Thadd</t>
  </si>
  <si>
    <t>twhite@ncweeklies.com</t>
  </si>
  <si>
    <t>109 S. King St.</t>
  </si>
  <si>
    <t>Windsor</t>
  </si>
  <si>
    <t>Bertie</t>
  </si>
  <si>
    <t>252-794-3185</t>
  </si>
  <si>
    <t>https://www.facebook.com/pg/BertieLedgerAdvance</t>
  </si>
  <si>
    <t>kstephens@ncweeklies.com</t>
  </si>
  <si>
    <t>Leslie</t>
  </si>
  <si>
    <t>Beachboard</t>
  </si>
  <si>
    <t>lbeachboard@ncweeklies.com</t>
  </si>
  <si>
    <t>Black Mountain News</t>
  </si>
  <si>
    <t>PO Box 9</t>
  </si>
  <si>
    <t>Black Mountain</t>
  </si>
  <si>
    <t>828-669-8727</t>
  </si>
  <si>
    <t>https://www.blackmountainnews.com/</t>
  </si>
  <si>
    <t>Clark</t>
  </si>
  <si>
    <t>@BlkMtnNews</t>
  </si>
  <si>
    <t>paul@blackmountainnews.com</t>
  </si>
  <si>
    <t>McCormick</t>
  </si>
  <si>
    <t>fred@blackmountainnews.com</t>
  </si>
  <si>
    <t>Bladen Journal</t>
  </si>
  <si>
    <t>Editor &amp; General Manager</t>
  </si>
  <si>
    <t>@BladenJournal</t>
  </si>
  <si>
    <t xml:space="preserve">138 W. Broad St. </t>
  </si>
  <si>
    <t>Elizabethtown</t>
  </si>
  <si>
    <t>Bladen</t>
  </si>
  <si>
    <t>910-862-4163</t>
  </si>
  <si>
    <t>https://www.bladenjournal.com/</t>
  </si>
  <si>
    <t>Crysta</t>
  </si>
  <si>
    <t>Carroll</t>
  </si>
  <si>
    <t>ccarroll@civitasmedia.com</t>
  </si>
  <si>
    <t>Blowing Rocket, The</t>
  </si>
  <si>
    <t>@blowingrocketnc</t>
  </si>
  <si>
    <t>474 Industrial Park Dr.</t>
  </si>
  <si>
    <t>828-264-1881</t>
  </si>
  <si>
    <t>blowingrocket.com</t>
  </si>
  <si>
    <t>editor@blowingrocket.com</t>
  </si>
  <si>
    <t>Brunswick Beacon</t>
  </si>
  <si>
    <t>Jackie</t>
  </si>
  <si>
    <t>Torok</t>
  </si>
  <si>
    <t>@brunswickbeacon</t>
  </si>
  <si>
    <t>editor@brunswickbeacon.com</t>
  </si>
  <si>
    <t xml:space="preserve">208 Smith Ave. </t>
  </si>
  <si>
    <t>Shallotte</t>
  </si>
  <si>
    <t>Brunswick</t>
  </si>
  <si>
    <t>910-754-6890</t>
  </si>
  <si>
    <t>https://www.brunswickbeacon.com/</t>
  </si>
  <si>
    <t>Kriz</t>
  </si>
  <si>
    <t>lkriz@brunswickbeacon.com</t>
  </si>
  <si>
    <t>Butner-Creedmoor News</t>
  </si>
  <si>
    <t>Todd</t>
  </si>
  <si>
    <t>bcnews@mindspring.com</t>
  </si>
  <si>
    <t>Creedmoor</t>
  </si>
  <si>
    <t>Granville</t>
  </si>
  <si>
    <t>919-528-2393</t>
  </si>
  <si>
    <t>http://granvilleonline.com/</t>
  </si>
  <si>
    <t>Logan</t>
  </si>
  <si>
    <t>Martinez</t>
  </si>
  <si>
    <t>Carolina Peacemaker</t>
  </si>
  <si>
    <t>Afrique</t>
  </si>
  <si>
    <t>Kilimanjaro</t>
  </si>
  <si>
    <t>editor@carolinapeacemaker.com</t>
  </si>
  <si>
    <t xml:space="preserve">400 Summit Ave. </t>
  </si>
  <si>
    <t>336-274-6210</t>
  </si>
  <si>
    <t>http://www.peacemakeronline.com/</t>
  </si>
  <si>
    <t>Black Media</t>
  </si>
  <si>
    <t>Carolina Times, The</t>
  </si>
  <si>
    <t>Kenneth</t>
  </si>
  <si>
    <t>Edmonds</t>
  </si>
  <si>
    <t>thecarolinatimes@cs.com</t>
  </si>
  <si>
    <t>923 Old Fayetteville St.</t>
  </si>
  <si>
    <t>919-682-2913</t>
  </si>
  <si>
    <t xml:space="preserve">Carolinian, The </t>
  </si>
  <si>
    <t xml:space="preserve">Kimberly </t>
  </si>
  <si>
    <t>Muktarian</t>
  </si>
  <si>
    <t>@TheCaroNews</t>
  </si>
  <si>
    <t>info@caro.news</t>
  </si>
  <si>
    <t xml:space="preserve">519 S. Blount St. </t>
  </si>
  <si>
    <t>919-834-5558</t>
  </si>
  <si>
    <t>http://caro.news/</t>
  </si>
  <si>
    <t>Dani</t>
  </si>
  <si>
    <t>Adria</t>
  </si>
  <si>
    <t>Jervay</t>
  </si>
  <si>
    <t>Carteret County News-Times</t>
  </si>
  <si>
    <t>Phillips</t>
  </si>
  <si>
    <t>walter@thenewstimes.com</t>
  </si>
  <si>
    <t>4206 Bridges St.</t>
  </si>
  <si>
    <t>Morehead City</t>
  </si>
  <si>
    <t>Carteret</t>
  </si>
  <si>
    <t>252-726-7081</t>
  </si>
  <si>
    <t>http://www.carolinacoastonline.com/news_times/</t>
  </si>
  <si>
    <t>letters@thenewstimes.com</t>
  </si>
  <si>
    <t>@newstimesonline</t>
  </si>
  <si>
    <t>Starkey</t>
  </si>
  <si>
    <t>jackie@thenewstimes.com</t>
  </si>
  <si>
    <t>Publisher &amp; General Manager</t>
  </si>
  <si>
    <t>Lockwood</t>
  </si>
  <si>
    <t>lockwood@thenewstimes.com</t>
  </si>
  <si>
    <t>Brad</t>
  </si>
  <si>
    <t xml:space="preserve">Rich </t>
  </si>
  <si>
    <t>brad@thenewstimes.com</t>
  </si>
  <si>
    <t>Reporter (Business / Economics / Transportation)</t>
  </si>
  <si>
    <t>Elise</t>
  </si>
  <si>
    <t>Clouser</t>
  </si>
  <si>
    <t>elise@thenewstimes.com</t>
  </si>
  <si>
    <t>Reporter (County Government / State)</t>
  </si>
  <si>
    <t>Dean-Paul</t>
  </si>
  <si>
    <t>dean@thenewstimes.com</t>
  </si>
  <si>
    <t>Reporter (Education / Religion / Municipal)</t>
  </si>
  <si>
    <t>Cheryl</t>
  </si>
  <si>
    <t>cheryl@thenewstimes.com</t>
  </si>
  <si>
    <t>Shutak</t>
  </si>
  <si>
    <t>mike@thenewstimes.com</t>
  </si>
  <si>
    <t>Special Sections Editor </t>
  </si>
  <si>
    <t>Soult</t>
  </si>
  <si>
    <t>megan.soult@thenewstimes.com</t>
  </si>
  <si>
    <t>Cary News</t>
  </si>
  <si>
    <t xml:space="preserve">Editor  </t>
  </si>
  <si>
    <t>jbanov@newsobserver.com</t>
  </si>
  <si>
    <t xml:space="preserve">122 E. Chatham St. </t>
  </si>
  <si>
    <t>Cary</t>
  </si>
  <si>
    <t>https://www.newsobserver.com/news/local/community/cary-news/</t>
  </si>
  <si>
    <t>http://www.carynews.com/submit-letter/index.html</t>
  </si>
  <si>
    <t>1100 Situs Court, Suite 100</t>
  </si>
  <si>
    <t>Caswell Messenger</t>
  </si>
  <si>
    <t>@CaswellNews</t>
  </si>
  <si>
    <t>editor@caswellmessenger.com</t>
  </si>
  <si>
    <t>137 N. Main St.</t>
  </si>
  <si>
    <t>Yanceyville</t>
  </si>
  <si>
    <t>Caswell</t>
  </si>
  <si>
    <t>336-694-4145</t>
  </si>
  <si>
    <t>http://www.caswellmessenger.com/</t>
  </si>
  <si>
    <t>Burris</t>
  </si>
  <si>
    <t>caswellwriter@gmail.com</t>
  </si>
  <si>
    <t xml:space="preserve">Charlotte Post, The </t>
  </si>
  <si>
    <t>Herbert</t>
  </si>
  <si>
    <t>@thecharpost</t>
  </si>
  <si>
    <t>herb.white@thecharlottepost.com</t>
  </si>
  <si>
    <t>5118 Princess St.</t>
  </si>
  <si>
    <t>704-376-0498 x108</t>
  </si>
  <si>
    <t>http://www.thecharlottepost.com/</t>
  </si>
  <si>
    <t>Multimedia Reporter</t>
  </si>
  <si>
    <t xml:space="preserve">Ashley </t>
  </si>
  <si>
    <t>Mahoney</t>
  </si>
  <si>
    <t>@m_a_h_o_n_e_y</t>
  </si>
  <si>
    <t>ashley.mahoney@thecharlottepost.com</t>
  </si>
  <si>
    <t>704-376-0498 x109</t>
  </si>
  <si>
    <t>Publisher &amp; CEO</t>
  </si>
  <si>
    <t>Gerald</t>
  </si>
  <si>
    <t>publisher@thecharlottepost.com</t>
  </si>
  <si>
    <t>704-376-0496, x101</t>
  </si>
  <si>
    <t>robert.johnson@thecharlottepost.com</t>
  </si>
  <si>
    <t>704-376-0496 x103</t>
  </si>
  <si>
    <t>Chatham News &amp; Record, The</t>
  </si>
  <si>
    <t xml:space="preserve">Bill </t>
  </si>
  <si>
    <t>Horner III</t>
  </si>
  <si>
    <t>bhorner3@chathamnr.com</t>
  </si>
  <si>
    <t>919-663-3250</t>
  </si>
  <si>
    <t>https://www.chathamnewsrecord.com/</t>
  </si>
  <si>
    <t>Reporter (Pittsboro)</t>
  </si>
  <si>
    <t>jhunter@thechathamnews.com</t>
  </si>
  <si>
    <t>919-542-3013</t>
  </si>
  <si>
    <t>Reporter (Siler City)</t>
  </si>
  <si>
    <t xml:space="preserve">Mann </t>
  </si>
  <si>
    <t>caseymann@thechathamnews.com</t>
  </si>
  <si>
    <t>PO Box 290</t>
  </si>
  <si>
    <t>Siler City</t>
  </si>
  <si>
    <t>919-663-3232</t>
  </si>
  <si>
    <t>Cherokee One Feather</t>
  </si>
  <si>
    <t>Jumper</t>
  </si>
  <si>
    <t>@cherokeeonefea1</t>
  </si>
  <si>
    <t>robejump@nc-cherokee.com</t>
  </si>
  <si>
    <t>801 Acquoni Rd.</t>
  </si>
  <si>
    <t>828-359-6482</t>
  </si>
  <si>
    <t>https://theonefeather.com/</t>
  </si>
  <si>
    <t>Brings Plenty</t>
  </si>
  <si>
    <t>scotmckie@nc-cherokee.com</t>
  </si>
  <si>
    <t>PO Box 501</t>
  </si>
  <si>
    <t>828-359-6263</t>
  </si>
  <si>
    <t>Joseph</t>
  </si>
  <si>
    <t>richmart@nc-cherokee.com</t>
  </si>
  <si>
    <t>P.O. Box 501</t>
  </si>
  <si>
    <t>828-359-6264</t>
  </si>
  <si>
    <t>Cherokee Scout</t>
  </si>
  <si>
    <t>Columnist (Environment)</t>
  </si>
  <si>
    <t>Bennett</t>
  </si>
  <si>
    <t>@thescoutnews</t>
  </si>
  <si>
    <t>farblumtn@gmail.com</t>
  </si>
  <si>
    <t>P.O. Box 190</t>
  </si>
  <si>
    <t>828-837-5122</t>
  </si>
  <si>
    <t>https://www.cherokeescout.com</t>
  </si>
  <si>
    <t xml:space="preserve">Matthew </t>
  </si>
  <si>
    <t>editor@cherokeescout.com</t>
  </si>
  <si>
    <t>Editor (Community News)</t>
  </si>
  <si>
    <t>Charlene</t>
  </si>
  <si>
    <t>Kephart</t>
  </si>
  <si>
    <t>news@cherokeescout.com</t>
  </si>
  <si>
    <t>dbrown@cherokeescout.com</t>
  </si>
  <si>
    <t>89 Sycamore St.</t>
  </si>
  <si>
    <t>Reporter (Public Safety / County / Government)</t>
  </si>
  <si>
    <t>Dwight</t>
  </si>
  <si>
    <t>Otwell</t>
  </si>
  <si>
    <t>dotwell@cherokeescout.com</t>
  </si>
  <si>
    <t xml:space="preserve">Chronicle, The </t>
  </si>
  <si>
    <t>James</t>
  </si>
  <si>
    <t>Taylor, Jr.</t>
  </si>
  <si>
    <t>@WS_Chronicle</t>
  </si>
  <si>
    <t>jtaylorjr@wschronicle.com</t>
  </si>
  <si>
    <t>1300 E. 5th Street</t>
  </si>
  <si>
    <t>336-722-8624</t>
  </si>
  <si>
    <t>http://www.wschronicle.com/</t>
  </si>
  <si>
    <t>Luck</t>
  </si>
  <si>
    <t>tluck@wschronicle.com</t>
  </si>
  <si>
    <t>Tevin</t>
  </si>
  <si>
    <t>Stinson</t>
  </si>
  <si>
    <t>tstinson@wschronicle.com</t>
  </si>
  <si>
    <t>Clay County Progress</t>
  </si>
  <si>
    <t>@ClayCoProg</t>
  </si>
  <si>
    <t>publisher@claycountyprogress.com</t>
  </si>
  <si>
    <t>43 Main St.</t>
  </si>
  <si>
    <t>Hayesville</t>
  </si>
  <si>
    <t>Clay</t>
  </si>
  <si>
    <t>828-389-8431</t>
  </si>
  <si>
    <t>https://www.claycountyprogress.com/</t>
  </si>
  <si>
    <t>Clayton News Star</t>
  </si>
  <si>
    <t>Bolejack</t>
  </si>
  <si>
    <t>sbolejack@newsobserver.com</t>
  </si>
  <si>
    <t>109 Ellington St.</t>
  </si>
  <si>
    <t>Clayton</t>
  </si>
  <si>
    <t>Johnston</t>
  </si>
  <si>
    <t>919-836-5747</t>
  </si>
  <si>
    <t>https://www.newsobserver.com/news/local/community/clayton-news-star/</t>
  </si>
  <si>
    <t>jdjackson@newsobserver.com</t>
  </si>
  <si>
    <t>919-553-7234</t>
  </si>
  <si>
    <t>Clemmons Courier</t>
  </si>
  <si>
    <t>jill.osborn@enterprise-record.com</t>
  </si>
  <si>
    <t>P.O. Box 765</t>
  </si>
  <si>
    <t>Clemmons</t>
  </si>
  <si>
    <t>336-766-4126</t>
  </si>
  <si>
    <t>https://www.clemmonscourier.net/</t>
  </si>
  <si>
    <t>Coastland Times, The</t>
  </si>
  <si>
    <t>Schneider</t>
  </si>
  <si>
    <t>news@thecoastlandtimes.net</t>
  </si>
  <si>
    <t>PO Box 400</t>
  </si>
  <si>
    <t>Manteo</t>
  </si>
  <si>
    <t>252-473-2105</t>
  </si>
  <si>
    <t>https://www.thecoastlandtimes.com</t>
  </si>
  <si>
    <t>Greg</t>
  </si>
  <si>
    <t>greg.clark@thecoastlandtimes.com</t>
  </si>
  <si>
    <t>Mary Helen</t>
  </si>
  <si>
    <t>Goodloe-Murphy</t>
  </si>
  <si>
    <t>maryhelen.goodloemurphy@thecoastlandtimes.com</t>
  </si>
  <si>
    <t>Philip</t>
  </si>
  <si>
    <t>Ruckle, Jr.</t>
  </si>
  <si>
    <t>philip.ruckle@thecoastlandtimes.com</t>
  </si>
  <si>
    <t xml:space="preserve">Courier-Times, The  </t>
  </si>
  <si>
    <t xml:space="preserve">Johnny </t>
  </si>
  <si>
    <t>Whitfield</t>
  </si>
  <si>
    <t>@_JWhitfield</t>
  </si>
  <si>
    <t>johnnywhitfield@roxboro-courier.com</t>
  </si>
  <si>
    <t>PO Box 311</t>
  </si>
  <si>
    <t>Roxboro</t>
  </si>
  <si>
    <t>Person</t>
  </si>
  <si>
    <t>336-599-0162 </t>
  </si>
  <si>
    <t>http://www.personcountylife.com</t>
  </si>
  <si>
    <t>Daniela</t>
  </si>
  <si>
    <t>Gamboa</t>
  </si>
  <si>
    <t>danielagamboa@roxboro-courier.com</t>
  </si>
  <si>
    <t>Crossroads Chronicle</t>
  </si>
  <si>
    <t>Richeson</t>
  </si>
  <si>
    <t>editor@CrossroadsChronicle.com </t>
  </si>
  <si>
    <t>PO Box 1040</t>
  </si>
  <si>
    <t xml:space="preserve">Cashiers </t>
  </si>
  <si>
    <t>828-743-5101  x207</t>
  </si>
  <si>
    <t>https://www.crossroadschronicle.com/</t>
  </si>
  <si>
    <t>news@crossroadschronicle.com</t>
  </si>
  <si>
    <t>196 Burns St., Suite 1</t>
  </si>
  <si>
    <t>828-743-5101</t>
  </si>
  <si>
    <t xml:space="preserve">Brad </t>
  </si>
  <si>
    <t>Spaulding</t>
  </si>
  <si>
    <t>mhenry@crossroadschronicle.com</t>
  </si>
  <si>
    <t>828-743-5101  x205</t>
  </si>
  <si>
    <t>Davie County Enterprise-Record</t>
  </si>
  <si>
    <t>http://www.ourdavie.com/letter</t>
  </si>
  <si>
    <t>171 S. Main St.</t>
  </si>
  <si>
    <t>Mocksville</t>
  </si>
  <si>
    <t>Davie</t>
  </si>
  <si>
    <t>336-751-2120</t>
  </si>
  <si>
    <t>https://www.ourdavie.com/</t>
  </si>
  <si>
    <t>Barnhardt</t>
  </si>
  <si>
    <t>mike.barnhardt@davie-enterprise.com</t>
  </si>
  <si>
    <t>Denton Orator, The</t>
  </si>
  <si>
    <t>Kelly</t>
  </si>
  <si>
    <t>Bledsoe</t>
  </si>
  <si>
    <t>@denton_the</t>
  </si>
  <si>
    <t>dentonorator@triad.rr.com</t>
  </si>
  <si>
    <t>2 N. Main St.</t>
  </si>
  <si>
    <t>Denton</t>
  </si>
  <si>
    <t>336-859-3131</t>
  </si>
  <si>
    <t>http://www.dentonorator.com/</t>
  </si>
  <si>
    <t>Tennille</t>
  </si>
  <si>
    <t>Sullens-Morris</t>
  </si>
  <si>
    <t>Bingham</t>
  </si>
  <si>
    <t>Duplin Times, The</t>
  </si>
  <si>
    <t>Editoral Page Editor</t>
  </si>
  <si>
    <t>Trevor</t>
  </si>
  <si>
    <t>Normile</t>
  </si>
  <si>
    <t>gscott@ncweeklies.com</t>
  </si>
  <si>
    <t>102 Front St.</t>
  </si>
  <si>
    <t>Kenansville</t>
  </si>
  <si>
    <t>Duplin</t>
  </si>
  <si>
    <t>910-296-0239</t>
  </si>
  <si>
    <t>http://theduplintimes.com/</t>
  </si>
  <si>
    <t>Features Writer</t>
  </si>
  <si>
    <t>Abbie</t>
  </si>
  <si>
    <t>Cavanaugh</t>
  </si>
  <si>
    <t>acavenaugh@ncweeklies.com</t>
  </si>
  <si>
    <t>duplintimes@ncweeklies.com</t>
  </si>
  <si>
    <t>Sills</t>
  </si>
  <si>
    <t>jsills@ncweeklies.com</t>
  </si>
  <si>
    <t>Reporter (Police / Elections Board)</t>
  </si>
  <si>
    <t>tnormile@ncweeklies.com</t>
  </si>
  <si>
    <t>Eastern Wake News</t>
  </si>
  <si>
    <t>@easternwakenews</t>
  </si>
  <si>
    <t xml:space="preserve">110 N. Arendell Ave. </t>
  </si>
  <si>
    <t>Zebulon</t>
  </si>
  <si>
    <t>919-269-6101</t>
  </si>
  <si>
    <t>https://www.newsobserver.com/news/local/community/eastern-wake-news/</t>
  </si>
  <si>
    <t>Elkin Tribune</t>
  </si>
  <si>
    <t>Wendy</t>
  </si>
  <si>
    <t>Byerly-Wood</t>
  </si>
  <si>
    <t>@elkintribune</t>
  </si>
  <si>
    <t>wbyerly-wood@elkintribune.com</t>
  </si>
  <si>
    <t>214 E. Main St.</t>
  </si>
  <si>
    <t>Elkin</t>
  </si>
  <si>
    <t>336-835-1513</t>
  </si>
  <si>
    <t>https://www.elkintribune.com/</t>
  </si>
  <si>
    <t xml:space="preserve">Sandra </t>
  </si>
  <si>
    <t>shurley@elkintribune.com</t>
  </si>
  <si>
    <t>Farmville Enterprise</t>
  </si>
  <si>
    <t>Angela</t>
  </si>
  <si>
    <t>Harne</t>
  </si>
  <si>
    <t>@StandardNC</t>
  </si>
  <si>
    <t>aharne@ncweeklies.com</t>
  </si>
  <si>
    <t>3754 S Main St</t>
  </si>
  <si>
    <t>Farmville</t>
  </si>
  <si>
    <t>252-753-4126</t>
  </si>
  <si>
    <t>https://www.facebook.com/The-Farmville-Enterprise-178388739633/</t>
  </si>
  <si>
    <t>Group Publisher</t>
  </si>
  <si>
    <t>dstephens@ncweeklies.com</t>
  </si>
  <si>
    <t>Fayetteville Press</t>
  </si>
  <si>
    <t>Jae</t>
  </si>
  <si>
    <t>McKrae</t>
  </si>
  <si>
    <t>fayepress@aol.com</t>
  </si>
  <si>
    <t>PO Box 9166</t>
  </si>
  <si>
    <t>910-323-3120</t>
  </si>
  <si>
    <t>http://www.fayettevillepress.com</t>
  </si>
  <si>
    <t>J.J.</t>
  </si>
  <si>
    <t>jjjones02@aol.com</t>
  </si>
  <si>
    <t>Whitted</t>
  </si>
  <si>
    <t>Four Oaks-Benson News in Review</t>
  </si>
  <si>
    <t>Dart</t>
  </si>
  <si>
    <t>fobnews@aol.com</t>
  </si>
  <si>
    <t>113 S. Market St.</t>
  </si>
  <si>
    <t>Benson</t>
  </si>
  <si>
    <t>919-894-3331</t>
  </si>
  <si>
    <t>https://www.bensonfouroaksnews.com</t>
  </si>
  <si>
    <t>Franklin Press, The</t>
  </si>
  <si>
    <t>Buchanan</t>
  </si>
  <si>
    <t>editor@thefranklinpress.com</t>
  </si>
  <si>
    <t>PO Box 350</t>
  </si>
  <si>
    <t>Franklin</t>
  </si>
  <si>
    <t>Macon</t>
  </si>
  <si>
    <t>828-524-2010</t>
  </si>
  <si>
    <t>https://www.thefranklinpress.com/</t>
  </si>
  <si>
    <t>Hanchett</t>
  </si>
  <si>
    <t>news@thefranklinpress.com</t>
  </si>
  <si>
    <t>Hoskins</t>
  </si>
  <si>
    <t>rhoskins@thefranklinpress.com</t>
  </si>
  <si>
    <t>Graham Star</t>
  </si>
  <si>
    <t>Hensley</t>
  </si>
  <si>
    <t>@thegrahamstar</t>
  </si>
  <si>
    <t>editor@grahamstar.com</t>
  </si>
  <si>
    <t>PO Box 69</t>
  </si>
  <si>
    <t>Robbinsville</t>
  </si>
  <si>
    <t>828-479-3383</t>
  </si>
  <si>
    <t>https://www.grahamstar.com/</t>
  </si>
  <si>
    <t>rpounds@grahamstar.com</t>
  </si>
  <si>
    <t>Havelock News</t>
  </si>
  <si>
    <t>Chris.Segal@newbernsj.com</t>
  </si>
  <si>
    <t>230 Stonebridge Square</t>
  </si>
  <si>
    <t>Havelock</t>
  </si>
  <si>
    <t>https://www.havenews.com</t>
  </si>
  <si>
    <t>havenews@havenews.com</t>
  </si>
  <si>
    <t>drew.wilson@havenews.com</t>
  </si>
  <si>
    <t xml:space="preserve">Herald Citizen, The </t>
  </si>
  <si>
    <t>@HeraldLNCitizen</t>
  </si>
  <si>
    <t>news@lakenormanpublications.com</t>
  </si>
  <si>
    <t>15905 Brookway Drive, Suite 4205</t>
  </si>
  <si>
    <t>Huntersville</t>
  </si>
  <si>
    <t>704-766-2100</t>
  </si>
  <si>
    <t>http://www.lakenormanpublications.com/herald_citizen/</t>
  </si>
  <si>
    <t>Carrie</t>
  </si>
  <si>
    <t>Causey</t>
  </si>
  <si>
    <t>ccausey@lakenormanpublications.com</t>
  </si>
  <si>
    <t>High Country Press</t>
  </si>
  <si>
    <t>Ketchie</t>
  </si>
  <si>
    <t>ken@highcountrypress.com</t>
  </si>
  <si>
    <t>1600 Highway 105</t>
  </si>
  <si>
    <t>828-264-2262</t>
  </si>
  <si>
    <t>https://www.hcpress.com/</t>
  </si>
  <si>
    <t>Jesse</t>
  </si>
  <si>
    <t>Wood</t>
  </si>
  <si>
    <t>jesse@highcountrypress.com</t>
  </si>
  <si>
    <t xml:space="preserve">Highlander, The </t>
  </si>
  <si>
    <t>news@highlandsnews.com</t>
  </si>
  <si>
    <t>134 N. Fifth St.</t>
  </si>
  <si>
    <t>Highlands</t>
  </si>
  <si>
    <t>828-526-4114</t>
  </si>
  <si>
    <t>https://www.highlandsnews.com</t>
  </si>
  <si>
    <t>editor@highlandsnews.com</t>
  </si>
  <si>
    <t>publisher@highlandsnews.com</t>
  </si>
  <si>
    <t xml:space="preserve">Dan </t>
  </si>
  <si>
    <t>reporter@highlandsnews.com</t>
  </si>
  <si>
    <t>https://www.highlandsnews.com/</t>
  </si>
  <si>
    <t>Highlands Newspaper</t>
  </si>
  <si>
    <t>McClure-Lewicki</t>
  </si>
  <si>
    <t>highlandseditor@aol.com</t>
  </si>
  <si>
    <t>265 Oak St.</t>
  </si>
  <si>
    <t>828-200-1371</t>
  </si>
  <si>
    <t>http://www.highlandsinfo.com/newspaperdownload.htm</t>
  </si>
  <si>
    <t>Hola Carolina Magazine</t>
  </si>
  <si>
    <t>@HolaCarolinaMag</t>
  </si>
  <si>
    <t>info@holacarolina.com</t>
  </si>
  <si>
    <t>PO Box 5146</t>
  </si>
  <si>
    <t>828-989-2745</t>
  </si>
  <si>
    <t>https://www.holacarolina.com/</t>
  </si>
  <si>
    <t>Island Gazette</t>
  </si>
  <si>
    <t>Willard</t>
  </si>
  <si>
    <t>Killough</t>
  </si>
  <si>
    <t>editor@islandgazette.net</t>
  </si>
  <si>
    <t>1003 Bennet Lane, Suite F</t>
  </si>
  <si>
    <t>Carolina Beach</t>
  </si>
  <si>
    <t xml:space="preserve">910-458-8156 </t>
  </si>
  <si>
    <t>http://www.islandgazette.net</t>
  </si>
  <si>
    <t>Johnstonian News</t>
  </si>
  <si>
    <t>@JohnstonianNews</t>
  </si>
  <si>
    <t>cfriedman@wilsontimes.com</t>
  </si>
  <si>
    <t>201 W. Second St</t>
  </si>
  <si>
    <t>Kenly</t>
  </si>
  <si>
    <t>http://www.johnstoniannews.com/</t>
  </si>
  <si>
    <t>kzepezauer@wilsontimes.com</t>
  </si>
  <si>
    <t>252-265-7812</t>
  </si>
  <si>
    <t>Barnes</t>
  </si>
  <si>
    <t>kbarnes.jhn@wilsontimes.com</t>
  </si>
  <si>
    <t>919-710-5549</t>
  </si>
  <si>
    <t xml:space="preserve">Reed </t>
  </si>
  <si>
    <t>sreed.jhn@wilsontimes.com</t>
  </si>
  <si>
    <t>919-740-6834</t>
  </si>
  <si>
    <t>Kernersville News</t>
  </si>
  <si>
    <t>Eminger</t>
  </si>
  <si>
    <t>jennifer@kernersvillenews.com</t>
  </si>
  <si>
    <t>300 E. Mountain St.</t>
  </si>
  <si>
    <t>Kernersville</t>
  </si>
  <si>
    <t>336-993-2161</t>
  </si>
  <si>
    <t>http://www.kernersvillenews.com</t>
  </si>
  <si>
    <t>news@kernersvillenews.com</t>
  </si>
  <si>
    <t>Publisher &amp; Managing Editor</t>
  </si>
  <si>
    <t>Owensby</t>
  </si>
  <si>
    <t>publisher@kernersvillenews.com</t>
  </si>
  <si>
    <t>Kings Mountain Herald</t>
  </si>
  <si>
    <t>news@kmherald.com</t>
  </si>
  <si>
    <t>219 S Battleground Ave, Suite 6</t>
  </si>
  <si>
    <t>Kings Mountain</t>
  </si>
  <si>
    <t>704-739-7496</t>
  </si>
  <si>
    <t>https://kmherald.com/</t>
  </si>
  <si>
    <t>La Conexión</t>
  </si>
  <si>
    <t>Veronica</t>
  </si>
  <si>
    <t>Gutierrez</t>
  </si>
  <si>
    <t>@laconexionusa</t>
  </si>
  <si>
    <t>veronica@laconexionusa.com</t>
  </si>
  <si>
    <t>1215 Jones Franklin Road</t>
  </si>
  <si>
    <t>919-832-1225</t>
  </si>
  <si>
    <t>http://laconexionusa.com/</t>
  </si>
  <si>
    <t>press@laconexionusa.com</t>
  </si>
  <si>
    <t>Gonzalo</t>
  </si>
  <si>
    <t>Aguirre</t>
  </si>
  <si>
    <t>gaguirre@laconexionusa.com</t>
  </si>
  <si>
    <t>La Noticia</t>
  </si>
  <si>
    <t>Diego</t>
  </si>
  <si>
    <t>Barahona</t>
  </si>
  <si>
    <t>dbarahona@lanoticia.com</t>
  </si>
  <si>
    <t>1100 Navaho Dr. Suite 202</t>
  </si>
  <si>
    <t>704-533-6341</t>
  </si>
  <si>
    <t>http://www.lanoticia.com/</t>
  </si>
  <si>
    <t>editor@lanoticia.com</t>
  </si>
  <si>
    <t>Hilda</t>
  </si>
  <si>
    <t>Gurdian</t>
  </si>
  <si>
    <t>hgurdian@lanoticia.com</t>
  </si>
  <si>
    <t>Lake Gaston Gazette-Observer</t>
  </si>
  <si>
    <t>news@lakegastongazette-observer.com</t>
  </si>
  <si>
    <t>378 Lizard Creek Rd.</t>
  </si>
  <si>
    <t>Littleton</t>
  </si>
  <si>
    <t>252-586-2700</t>
  </si>
  <si>
    <t>http://www.lakegastongazette-observer.com/</t>
  </si>
  <si>
    <t>Laurinburg Exchange</t>
  </si>
  <si>
    <t>W. Curt</t>
  </si>
  <si>
    <t>Vincent</t>
  </si>
  <si>
    <t>cvincent@laurinburgexchange.com</t>
  </si>
  <si>
    <t>915 S. Main St., Suite H</t>
  </si>
  <si>
    <t>Laurinburg</t>
  </si>
  <si>
    <t>Scotland</t>
  </si>
  <si>
    <t>910-276-2311</t>
  </si>
  <si>
    <t>https://www.laurinburgexchange.com/</t>
  </si>
  <si>
    <t>Katelin</t>
  </si>
  <si>
    <t>Gandee</t>
  </si>
  <si>
    <t>kgandee@laurinburgexchange.com</t>
  </si>
  <si>
    <t>Lincoln Times-News</t>
  </si>
  <si>
    <t>editor@lincolntimesnews.com</t>
  </si>
  <si>
    <t>117-120 W. Water St.</t>
  </si>
  <si>
    <t>Lincolnton</t>
  </si>
  <si>
    <t>Lincoln</t>
  </si>
  <si>
    <t>704-735-3031</t>
  </si>
  <si>
    <t>https://www.lincolntimesnews.com/</t>
  </si>
  <si>
    <t>Leedy</t>
  </si>
  <si>
    <t>jerryleedy@ltnews.com</t>
  </si>
  <si>
    <t xml:space="preserve">Michelle T. </t>
  </si>
  <si>
    <t>Bernard</t>
  </si>
  <si>
    <t>michelletbernard@lincolntimesnews.com</t>
  </si>
  <si>
    <t>Chapman</t>
  </si>
  <si>
    <t>mattchapman@lincolntimesnews.com</t>
  </si>
  <si>
    <t>Lumina News</t>
  </si>
  <si>
    <t>letters@luminanews.com</t>
  </si>
  <si>
    <t>7232 Wrightsville Ave. Suite D</t>
  </si>
  <si>
    <t>Wrightsville Beach</t>
  </si>
  <si>
    <t>910-256-6569</t>
  </si>
  <si>
    <t>http://luminanews.com/</t>
  </si>
  <si>
    <t>@luminanews</t>
  </si>
  <si>
    <t>news@luminanews.com</t>
  </si>
  <si>
    <t>910-256-6569 x104</t>
  </si>
  <si>
    <t>Terry</t>
  </si>
  <si>
    <t>Lane</t>
  </si>
  <si>
    <t>terry@luminanews.com</t>
  </si>
  <si>
    <t xml:space="preserve">910-256-6569  </t>
  </si>
  <si>
    <t xml:space="preserve">Macon County News </t>
  </si>
  <si>
    <t>maconcountynews@gmail.com</t>
  </si>
  <si>
    <t>26 W. Main St</t>
  </si>
  <si>
    <t>828-369-6767</t>
  </si>
  <si>
    <t>http://themaconcountynews.com/</t>
  </si>
  <si>
    <t>Martin County Enterprise &amp; Weekly Herald</t>
  </si>
  <si>
    <t>106 W. Main St.</t>
  </si>
  <si>
    <t>Williamston</t>
  </si>
  <si>
    <t>252-792-1181</t>
  </si>
  <si>
    <t>https://www.facebook.com/TheMartinCountyEnterprise/</t>
  </si>
  <si>
    <t xml:space="preserve">Kyle </t>
  </si>
  <si>
    <t xml:space="preserve">Stephens </t>
  </si>
  <si>
    <t>Griffin</t>
  </si>
  <si>
    <t>dgriffin@ncweeklies.com</t>
  </si>
  <si>
    <t>Matthews-Mint Hill Weekly</t>
  </si>
  <si>
    <t>Vick</t>
  </si>
  <si>
    <t>justin@cmgweekly.com</t>
  </si>
  <si>
    <t>PO Box 1104</t>
  </si>
  <si>
    <t>704-849-2261</t>
  </si>
  <si>
    <t>http://www.matthewsminthillweekly.com/</t>
  </si>
  <si>
    <t>Karie</t>
  </si>
  <si>
    <t>Simmons</t>
  </si>
  <si>
    <t>Karie@cmgweekly.com</t>
  </si>
  <si>
    <t>Mebane Enterprise</t>
  </si>
  <si>
    <t>mebaneenterpriseeditor@yahoo.com</t>
  </si>
  <si>
    <t>106 N. 4th St.</t>
  </si>
  <si>
    <t xml:space="preserve">Mebane </t>
  </si>
  <si>
    <t>919-563-3555</t>
  </si>
  <si>
    <t>http://www.mebaneenterprise.com/</t>
  </si>
  <si>
    <t>Mitchell News-Journal</t>
  </si>
  <si>
    <t>Brandon</t>
  </si>
  <si>
    <t>editor@mitchellnews.com</t>
  </si>
  <si>
    <t>261 Locust Ave.</t>
  </si>
  <si>
    <t>Spruce Pine</t>
  </si>
  <si>
    <t>Mitchell</t>
  </si>
  <si>
    <t>828-765-2071</t>
  </si>
  <si>
    <t>https://www.mitchellnews.com/</t>
  </si>
  <si>
    <t>Cory</t>
  </si>
  <si>
    <t>Spires</t>
  </si>
  <si>
    <t>reporter1@mitchellnews.com</t>
  </si>
  <si>
    <t>Montgomery Herald</t>
  </si>
  <si>
    <t>tdunn@montgomeryherald.com</t>
  </si>
  <si>
    <t>139 Bruton St.</t>
  </si>
  <si>
    <t>Troy</t>
  </si>
  <si>
    <t>Montgomery</t>
  </si>
  <si>
    <t>910-576-6051</t>
  </si>
  <si>
    <t>http://www.montgomeryherald.com/</t>
  </si>
  <si>
    <t>Mooresville Tribune</t>
  </si>
  <si>
    <t>704-873-1451 x4222</t>
  </si>
  <si>
    <t>https://www.mooresvilletribune.com/</t>
  </si>
  <si>
    <t>news@mooresvilletribune.com</t>
  </si>
  <si>
    <t>(704) 873-1451</t>
  </si>
  <si>
    <t>Mount Olive Tribune</t>
  </si>
  <si>
    <t>editor@mountolivetribune.com</t>
  </si>
  <si>
    <t>PO Box 667</t>
  </si>
  <si>
    <t>Mount Olive</t>
  </si>
  <si>
    <t>919-658-9456</t>
  </si>
  <si>
    <t>https://www.mountolivetribune.com/</t>
  </si>
  <si>
    <t>Mountain Island Monitor</t>
  </si>
  <si>
    <t>jvick@lakenormanpublications.com</t>
  </si>
  <si>
    <t>28078 </t>
  </si>
  <si>
    <t>http://www.mountainislandweekly.com/</t>
  </si>
  <si>
    <t>Aaron</t>
  </si>
  <si>
    <t>Aburns@lakenormanpublications.com</t>
  </si>
  <si>
    <t>209 Delburg St., Suite 209</t>
  </si>
  <si>
    <t>Odomirok</t>
  </si>
  <si>
    <t>lodomirok@lakenormanpublications.com</t>
  </si>
  <si>
    <t>news@mimonitor.com</t>
  </si>
  <si>
    <t>Mountain Times, The</t>
  </si>
  <si>
    <t>474 Industrial Park Drive</t>
  </si>
  <si>
    <t>828-264-6397</t>
  </si>
  <si>
    <t>https://www.wataugademocrat.com/mountaintimes/</t>
  </si>
  <si>
    <t>Fowler</t>
  </si>
  <si>
    <t>gene.fowler@mountaintimes.com</t>
  </si>
  <si>
    <t>Oakes</t>
  </si>
  <si>
    <t>anna.oakes@wataugademocrat.com</t>
  </si>
  <si>
    <t>Mountaineer, The</t>
  </si>
  <si>
    <t>Vicki</t>
  </si>
  <si>
    <t>Hyatt</t>
  </si>
  <si>
    <t>@mountaineerinfo</t>
  </si>
  <si>
    <t>news@themountaineer.com</t>
  </si>
  <si>
    <t>220 N. Main Street</t>
  </si>
  <si>
    <t xml:space="preserve">828-452-0661 x128 </t>
  </si>
  <si>
    <t>Guide Editor</t>
  </si>
  <si>
    <t>sharrell@themountaineer.com</t>
  </si>
  <si>
    <t>828-452-0661 x121</t>
  </si>
  <si>
    <t xml:space="preserve">Carter </t>
  </si>
  <si>
    <t>Giegerich</t>
  </si>
  <si>
    <t>carterg@themountaineer.com</t>
  </si>
  <si>
    <t xml:space="preserve">828-452-0661 </t>
  </si>
  <si>
    <t>Key</t>
  </si>
  <si>
    <t>jkey@themountaineer.com</t>
  </si>
  <si>
    <t>828-452-0661 x110</t>
  </si>
  <si>
    <t>bjohnson@themountaineer.com</t>
  </si>
  <si>
    <t>828-507-9141</t>
  </si>
  <si>
    <t>Perrotti</t>
  </si>
  <si>
    <t>kperrotti@themountaineer.com</t>
  </si>
  <si>
    <t>828-452-0661 x135</t>
  </si>
  <si>
    <t>Nashville Graphic</t>
  </si>
  <si>
    <t>news@nashvillegraphic.com</t>
  </si>
  <si>
    <t>203 W. Washington St.</t>
  </si>
  <si>
    <t>Nashville</t>
  </si>
  <si>
    <t>252-459-7101</t>
  </si>
  <si>
    <t>http://www.nashvillegraphic.com</t>
  </si>
  <si>
    <t>Jo Anne</t>
  </si>
  <si>
    <t>Cooper</t>
  </si>
  <si>
    <t>jcooper@nashvillegraphic.com</t>
  </si>
  <si>
    <t>News of Orange County</t>
  </si>
  <si>
    <t>newsoforangeeditor@yahoo.com</t>
  </si>
  <si>
    <t xml:space="preserve">109 E. King St. </t>
  </si>
  <si>
    <t>Hillsborough</t>
  </si>
  <si>
    <t>919-732-2171</t>
  </si>
  <si>
    <t>http://www.newsoforange.com/</t>
  </si>
  <si>
    <t>News Reporter, The</t>
  </si>
  <si>
    <t>@NRnews_NC</t>
  </si>
  <si>
    <t>justinsmith@nrcolumbus.com</t>
  </si>
  <si>
    <t>127 W. Columbus St.</t>
  </si>
  <si>
    <t>Whiteville</t>
  </si>
  <si>
    <t>Columbus</t>
  </si>
  <si>
    <t>910-642-4104 x228</t>
  </si>
  <si>
    <t>https://nrcolumbus.com</t>
  </si>
  <si>
    <t>910-642-4104</t>
  </si>
  <si>
    <t>Les</t>
  </si>
  <si>
    <t>High</t>
  </si>
  <si>
    <t>leshigh@nrcolumbus.com</t>
  </si>
  <si>
    <t>910-642-4104 x223</t>
  </si>
  <si>
    <t>Publisher Emeritus</t>
  </si>
  <si>
    <t>jimhigh@nrcolumbus.com</t>
  </si>
  <si>
    <t>910-642-4104 x222</t>
  </si>
  <si>
    <t>Clara</t>
  </si>
  <si>
    <t>Cartrette</t>
  </si>
  <si>
    <t>claracartrette@nrcolumbus.com</t>
  </si>
  <si>
    <t>910-642-4104 x226</t>
  </si>
  <si>
    <t>Turner</t>
  </si>
  <si>
    <t>allenturner@nrcolumbus.com</t>
  </si>
  <si>
    <t>910-642-4104 x263</t>
  </si>
  <si>
    <t>Senior Reporter</t>
  </si>
  <si>
    <t>Jefferson</t>
  </si>
  <si>
    <t>jeffweaver@nrcolumbus.com</t>
  </si>
  <si>
    <t>910-642-4104 x227</t>
  </si>
  <si>
    <t>News-Record and Sentinel</t>
  </si>
  <si>
    <t xml:space="preserve">Leigh Ann </t>
  </si>
  <si>
    <t>leighanne@newsrecordandsentinal.com</t>
  </si>
  <si>
    <t>58 Back St</t>
  </si>
  <si>
    <t>Madison</t>
  </si>
  <si>
    <t>828-649-1075</t>
  </si>
  <si>
    <t>https://www.citizen-times.com/local/news-record-and-sentinel/</t>
  </si>
  <si>
    <t>Paul Eggers</t>
  </si>
  <si>
    <t>Moon</t>
  </si>
  <si>
    <t>paul@newsrecordandsentinal.com</t>
  </si>
  <si>
    <t>Northwest Observer</t>
  </si>
  <si>
    <t>Patti</t>
  </si>
  <si>
    <t>Stokes</t>
  </si>
  <si>
    <t>ps@nwobserver.com</t>
  </si>
  <si>
    <t>1616 N.C. Highway 68 North</t>
  </si>
  <si>
    <t>Oak Ridge</t>
  </si>
  <si>
    <t>336-644-7035 x12</t>
  </si>
  <si>
    <t>https://nwobserver.com/</t>
  </si>
  <si>
    <t>Outer Banks Voice</t>
  </si>
  <si>
    <t>Co-Editor</t>
  </si>
  <si>
    <t>Linda</t>
  </si>
  <si>
    <t>Jurkowitz</t>
  </si>
  <si>
    <t>@OuterBanksVoice</t>
  </si>
  <si>
    <t>l.jurkowitz@yahoo.com</t>
  </si>
  <si>
    <t>PO Box 546</t>
  </si>
  <si>
    <t>252-480-2234</t>
  </si>
  <si>
    <t>https://outerbanksvoice.com/</t>
  </si>
  <si>
    <t>m.jurkowitz@yahoo.com</t>
  </si>
  <si>
    <t>Oxford Public Ledger</t>
  </si>
  <si>
    <t>opl@earthlink.net</t>
  </si>
  <si>
    <t>200 W. Spring St.</t>
  </si>
  <si>
    <t>Oxford</t>
  </si>
  <si>
    <t>919-693-2646</t>
  </si>
  <si>
    <t xml:space="preserve">https://www.oxfordledger.com </t>
  </si>
  <si>
    <t>Perkins</t>
  </si>
  <si>
    <t>opldonnaperkins@gmail.com</t>
  </si>
  <si>
    <t>Pamlico News</t>
  </si>
  <si>
    <t>editor@thepamliconews.com</t>
  </si>
  <si>
    <t>800 Broad Street</t>
  </si>
  <si>
    <t>Oriental</t>
  </si>
  <si>
    <t>Pamlico</t>
  </si>
  <si>
    <t>252-249-1555</t>
  </si>
  <si>
    <t>http://www.thepamliconews.com/</t>
  </si>
  <si>
    <t>Pender-Topsail Post &amp; Voice</t>
  </si>
  <si>
    <t>Pettigrew</t>
  </si>
  <si>
    <t>posteditor@post-voice.com</t>
  </si>
  <si>
    <t>108 W. Wilmington St</t>
  </si>
  <si>
    <t>Burgaw</t>
  </si>
  <si>
    <t>Pender</t>
  </si>
  <si>
    <t>910-259-9111</t>
  </si>
  <si>
    <t>https://www.post-voice.com/</t>
  </si>
  <si>
    <t>Pilot, The</t>
  </si>
  <si>
    <t xml:space="preserve">John </t>
  </si>
  <si>
    <t>Nagy</t>
  </si>
  <si>
    <t>@ThePilotNC</t>
  </si>
  <si>
    <t>john@thepilot.com</t>
  </si>
  <si>
    <t xml:space="preserve">145 W. Pennsylvania Ave. </t>
  </si>
  <si>
    <t>Southern Pines</t>
  </si>
  <si>
    <t>910-693-2507</t>
  </si>
  <si>
    <t>http://www.thepilot.com/</t>
  </si>
  <si>
    <t>Faye</t>
  </si>
  <si>
    <t>Dasen</t>
  </si>
  <si>
    <t>fdasen@thepilot.com</t>
  </si>
  <si>
    <t>910-693-2475</t>
  </si>
  <si>
    <t>dsinclair@thepilot.com</t>
  </si>
  <si>
    <t>910-693-2462</t>
  </si>
  <si>
    <t>Woronoff</t>
  </si>
  <si>
    <t>david@thepilot.com</t>
  </si>
  <si>
    <t>910-693-2495</t>
  </si>
  <si>
    <t>Douglass</t>
  </si>
  <si>
    <t>lauradouglass145@gmail.com</t>
  </si>
  <si>
    <t>910-693-2474</t>
  </si>
  <si>
    <t>Qué Pasa Media Network</t>
  </si>
  <si>
    <t>Editoral Director</t>
  </si>
  <si>
    <t>Rafael</t>
  </si>
  <si>
    <t>Prieto Zartha</t>
  </si>
  <si>
    <t>@QuePasaMedia</t>
  </si>
  <si>
    <t>rprieto@quepasamedia.com</t>
  </si>
  <si>
    <t>4600 New Bern Ave.</t>
  </si>
  <si>
    <t>919-645-1680</t>
  </si>
  <si>
    <t>https://raleigh.quepasanoticias.com/</t>
  </si>
  <si>
    <t>Adrian</t>
  </si>
  <si>
    <t>Romero</t>
  </si>
  <si>
    <t>aromero@quepasamedia.com</t>
  </si>
  <si>
    <t>3025 Waughtown St.</t>
  </si>
  <si>
    <t>336-345-4906</t>
  </si>
  <si>
    <t>Record, The</t>
  </si>
  <si>
    <t>Lankford</t>
  </si>
  <si>
    <t>lankford@therecordofwilkes.com</t>
  </si>
  <si>
    <t>PO Box 1061</t>
  </si>
  <si>
    <t>North Wilkesboro</t>
  </si>
  <si>
    <t>Wilkes</t>
  </si>
  <si>
    <t>336-667-0134</t>
  </si>
  <si>
    <t>http://www.therecordandthursdayprinting.com</t>
  </si>
  <si>
    <t>Roanoke Beacon</t>
  </si>
  <si>
    <t>Mary</t>
  </si>
  <si>
    <t>Wayt</t>
  </si>
  <si>
    <t>@roanokebeacon</t>
  </si>
  <si>
    <t>editor@roanokebeacon.com</t>
  </si>
  <si>
    <t>212 W. Water St.</t>
  </si>
  <si>
    <t>Plymouth</t>
  </si>
  <si>
    <t>252-793-2123</t>
  </si>
  <si>
    <t>http://www.roanokebeacon.com/</t>
  </si>
  <si>
    <t>Heberlig</t>
  </si>
  <si>
    <t>dale@roanokebeacon.com</t>
  </si>
  <si>
    <t>Arthur</t>
  </si>
  <si>
    <t>Howell</t>
  </si>
  <si>
    <t>arthur@roanokebeacon.com</t>
  </si>
  <si>
    <t>Roanoke-Chowan News-Herald</t>
  </si>
  <si>
    <t>Cal</t>
  </si>
  <si>
    <t>Bryant</t>
  </si>
  <si>
    <t>cal.bryant@r-cnews.com </t>
  </si>
  <si>
    <t>PO Box 1325</t>
  </si>
  <si>
    <t>Ahoskie</t>
  </si>
  <si>
    <t>Hertford</t>
  </si>
  <si>
    <t>252-332-7207</t>
  </si>
  <si>
    <t>https://www.roanoke-chowannewsherald.com/</t>
  </si>
  <si>
    <t>Holly.Taylor@r-cnews.com </t>
  </si>
  <si>
    <t>252-332-7206</t>
  </si>
  <si>
    <t>Motley</t>
  </si>
  <si>
    <t>gene.motley@r-cnews.com</t>
  </si>
  <si>
    <t>252-332-7211</t>
  </si>
  <si>
    <t>Rockingham Now</t>
  </si>
  <si>
    <t>@RockinghamNow</t>
  </si>
  <si>
    <t>news@reidsvillereview.com</t>
  </si>
  <si>
    <t>1921 Vance St.</t>
  </si>
  <si>
    <t>Reidsville</t>
  </si>
  <si>
    <t>336-349-4331</t>
  </si>
  <si>
    <t>https://www.greensboro.com/rockingham_now</t>
  </si>
  <si>
    <t>Spear</t>
  </si>
  <si>
    <t>sspear@RockinghamNow.com</t>
  </si>
  <si>
    <t>https://www.greensboro.com/rockingham_now/</t>
  </si>
  <si>
    <t>Dexter</t>
  </si>
  <si>
    <t>jdexter@rockinghamnow.com</t>
  </si>
  <si>
    <t>Smoky Mountain News</t>
  </si>
  <si>
    <t>Jessi</t>
  </si>
  <si>
    <t>@SmokyMtnNews</t>
  </si>
  <si>
    <t>jessi@smokymountainnews.com</t>
  </si>
  <si>
    <t>828-452-4251</t>
  </si>
  <si>
    <t>https://www.smokymountainnews.com/</t>
  </si>
  <si>
    <t>McCloud</t>
  </si>
  <si>
    <t>info@smokymountainnews.com</t>
  </si>
  <si>
    <t>828-507-8828</t>
  </si>
  <si>
    <t>Vaillancourt</t>
  </si>
  <si>
    <t>cory@smokymountainnews.com</t>
  </si>
  <si>
    <t>912-508-5640</t>
  </si>
  <si>
    <t>Garret K.</t>
  </si>
  <si>
    <t>Woodward</t>
  </si>
  <si>
    <t>garret@smokymountainnews.com</t>
  </si>
  <si>
    <t>518-593-0432</t>
  </si>
  <si>
    <t>Kays</t>
  </si>
  <si>
    <t>holly@smokymountainnews.com</t>
  </si>
  <si>
    <t>828-488-2189</t>
  </si>
  <si>
    <t>South Charlotte Weekly</t>
  </si>
  <si>
    <t>https://thecharlotteweekly.com/</t>
  </si>
  <si>
    <t xml:space="preserve">Karie </t>
  </si>
  <si>
    <t>karie@cmgweekly.com</t>
  </si>
  <si>
    <t xml:space="preserve">Standard Laconic, The </t>
  </si>
  <si>
    <t>PO Box 128</t>
  </si>
  <si>
    <t>Snow Hill</t>
  </si>
  <si>
    <t>Greene</t>
  </si>
  <si>
    <t>252-747-3883</t>
  </si>
  <si>
    <t>https://www.facebook.com/standard.laconic/</t>
  </si>
  <si>
    <t>Brenda</t>
  </si>
  <si>
    <t>Monty</t>
  </si>
  <si>
    <t>bmonty@ncweeklies.com</t>
  </si>
  <si>
    <t>Stanly News &amp; Press, The</t>
  </si>
  <si>
    <t>B.J.</t>
  </si>
  <si>
    <t>Drye</t>
  </si>
  <si>
    <t>bj@stanlynewspress.com</t>
  </si>
  <si>
    <t>237 W. North St.</t>
  </si>
  <si>
    <t>Albemarle</t>
  </si>
  <si>
    <t>Stanly</t>
  </si>
  <si>
    <t>704-982-2123</t>
  </si>
  <si>
    <t>http://www.thesnaponline.com/</t>
  </si>
  <si>
    <t>chris.miller@stanlynewspress.com</t>
  </si>
  <si>
    <t>704-982-2122</t>
  </si>
  <si>
    <t>Roger</t>
  </si>
  <si>
    <t>Watson</t>
  </si>
  <si>
    <t>roger.watson@stanlynewspress.com</t>
  </si>
  <si>
    <t>704-983-74547</t>
  </si>
  <si>
    <t>State Port Pilot</t>
  </si>
  <si>
    <t>tpope@stateportpilot.com</t>
  </si>
  <si>
    <t xml:space="preserve">114 E. Moore St. </t>
  </si>
  <si>
    <t>Southport</t>
  </si>
  <si>
    <t>910-457-4568 x107</t>
  </si>
  <si>
    <t>https://stateportpilot.com/</t>
  </si>
  <si>
    <t>Sands</t>
  </si>
  <si>
    <t>asands@stateportpilot.com</t>
  </si>
  <si>
    <t>910-457-4568 x109</t>
  </si>
  <si>
    <t>morgan@stateportpilot.com</t>
  </si>
  <si>
    <t>910-457-4568 x114</t>
  </si>
  <si>
    <t>McKeithan</t>
  </si>
  <si>
    <t>diane@stateportpilot.com</t>
  </si>
  <si>
    <t>910-457-4568 x118</t>
  </si>
  <si>
    <t>Hinnant</t>
  </si>
  <si>
    <t>leehinnant@stateportpilot.com</t>
  </si>
  <si>
    <t>910-457-4568 x105</t>
  </si>
  <si>
    <t>Columnest</t>
  </si>
  <si>
    <t>Woody</t>
  </si>
  <si>
    <t>woody@stateportpilot.com</t>
  </si>
  <si>
    <t>910-457-4568 x115</t>
  </si>
  <si>
    <t>Stokes News</t>
  </si>
  <si>
    <t>Dodson</t>
  </si>
  <si>
    <t>adodson@civitasmedia.com</t>
  </si>
  <si>
    <t>122 Main St.</t>
  </si>
  <si>
    <t xml:space="preserve">King </t>
  </si>
  <si>
    <t>336-591-8191</t>
  </si>
  <si>
    <t>Tabor-Loris Tribune</t>
  </si>
  <si>
    <t>Deuce</t>
  </si>
  <si>
    <t>Niven</t>
  </si>
  <si>
    <t>tribdeuce@tabor-loris.com</t>
  </si>
  <si>
    <t>102 Avon St.</t>
  </si>
  <si>
    <t>Tabor City</t>
  </si>
  <si>
    <t>910-653-7442</t>
  </si>
  <si>
    <t xml:space="preserve">Jenn </t>
  </si>
  <si>
    <t>tribjenn@tabor-loris.com</t>
  </si>
  <si>
    <t>910-653-7440</t>
  </si>
  <si>
    <t>Taylorsville Times</t>
  </si>
  <si>
    <t>taylorsvilletimes@taylorsvilletimes.com</t>
  </si>
  <si>
    <t>24 E. Main St.</t>
  </si>
  <si>
    <t>Taylorsville</t>
  </si>
  <si>
    <t>https://www.taylorsvilletimes.com/</t>
  </si>
  <si>
    <t>Thomasville Times</t>
  </si>
  <si>
    <t>Seabolt</t>
  </si>
  <si>
    <t>@tvilletimes</t>
  </si>
  <si>
    <t>editor@tvilletimes.com</t>
  </si>
  <si>
    <t>213 Woodbine St.</t>
  </si>
  <si>
    <t>336-88-3500</t>
  </si>
  <si>
    <t>https://hpenews.com/live-content/tvilletimes/</t>
  </si>
  <si>
    <t>Kennedy</t>
  </si>
  <si>
    <t>kennedy@tvilletimes.com</t>
  </si>
  <si>
    <t>Tideland News</t>
  </si>
  <si>
    <t>Jimmy</t>
  </si>
  <si>
    <t>jimmy@tidelandnews.com</t>
  </si>
  <si>
    <t>774 W. Corbett Ave.</t>
  </si>
  <si>
    <t>Swansboro</t>
  </si>
  <si>
    <t>910-326-5066</t>
  </si>
  <si>
    <t>http://www.carolinacoastonline.com/tideland_news/</t>
  </si>
  <si>
    <t xml:space="preserve">Times-Leader, The </t>
  </si>
  <si>
    <t>Group Editor</t>
  </si>
  <si>
    <t>574 3rd St.</t>
  </si>
  <si>
    <t>Ayden</t>
  </si>
  <si>
    <t>252-746-6261</t>
  </si>
  <si>
    <t>https://www.facebook.com/thestandardnc/</t>
  </si>
  <si>
    <t xml:space="preserve">Group Publisher  </t>
  </si>
  <si>
    <t>kstevens@ncweeklies.com</t>
  </si>
  <si>
    <t>Transylvania Times</t>
  </si>
  <si>
    <t>Co-Publisher</t>
  </si>
  <si>
    <t>Leigh</t>
  </si>
  <si>
    <t>Trapp</t>
  </si>
  <si>
    <t>@TTimesNews</t>
  </si>
  <si>
    <t>leightrapp@transylvaniatimes.com</t>
  </si>
  <si>
    <t>37 N. Broad St.</t>
  </si>
  <si>
    <t>828-883-8156 x32</t>
  </si>
  <si>
    <t>https://www.transylvaniatimes.com</t>
  </si>
  <si>
    <t>Sean</t>
  </si>
  <si>
    <t>seantrapp@transylvaniatimes.com</t>
  </si>
  <si>
    <t>828-883-8156 x25</t>
  </si>
  <si>
    <t>Lanier</t>
  </si>
  <si>
    <t>jlanier@transylvaniatimes.com</t>
  </si>
  <si>
    <t>828-883-8156 x23</t>
  </si>
  <si>
    <t>McKissock</t>
  </si>
  <si>
    <t>dmckissock@transylvaniatimes.com</t>
  </si>
  <si>
    <t>828-883-8156 x30</t>
  </si>
  <si>
    <t>Park</t>
  </si>
  <si>
    <t>Baker</t>
  </si>
  <si>
    <t>pbaker@transylvaniatimes.com</t>
  </si>
  <si>
    <t>828-883-8156 x29</t>
  </si>
  <si>
    <t>McGregor</t>
  </si>
  <si>
    <t>mmcgregor@transylvaniantimes.com</t>
  </si>
  <si>
    <t>828-883-8156 x31</t>
  </si>
  <si>
    <t>Triangle Tribune, The</t>
  </si>
  <si>
    <t>Bonitta</t>
  </si>
  <si>
    <t>Best</t>
  </si>
  <si>
    <t>bonitta.best@triangletribune.com</t>
  </si>
  <si>
    <t>115 Market St., Suite 360-G</t>
  </si>
  <si>
    <t>919-688-9408</t>
  </si>
  <si>
    <t>http://www.triangletribune.com</t>
  </si>
  <si>
    <t>Tribune, The</t>
  </si>
  <si>
    <t>336-835-1513 x12</t>
  </si>
  <si>
    <t>https://www.elkintribune.com</t>
  </si>
  <si>
    <t>Union County Weekly</t>
  </si>
  <si>
    <t>http://unioncountyweekly.com/</t>
  </si>
  <si>
    <t>Garson</t>
  </si>
  <si>
    <t>adrian@cmgweekly.com</t>
  </si>
  <si>
    <t>910-484-6200</t>
  </si>
  <si>
    <t>Wake Weekly</t>
  </si>
  <si>
    <t>lmartinez@wakeweekly.com</t>
  </si>
  <si>
    <t>news@wakeweekly.com</t>
  </si>
  <si>
    <t>PO Box 1919</t>
  </si>
  <si>
    <t>Wake Forest</t>
  </si>
  <si>
    <t>919-556-3182</t>
  </si>
  <si>
    <t>http://www.wakeweekly.com</t>
  </si>
  <si>
    <t>kzepezauer@restorationnewsmedia.com</t>
  </si>
  <si>
    <t>229 E. Owen Ave.</t>
  </si>
  <si>
    <t>editor@wakeweekly.com</t>
  </si>
  <si>
    <t>Warren Record</t>
  </si>
  <si>
    <t>Luci</t>
  </si>
  <si>
    <t>Weldon</t>
  </si>
  <si>
    <t>lweldon@warrenrecord.com</t>
  </si>
  <si>
    <t>112 N. Main St.</t>
  </si>
  <si>
    <t>Warrenton</t>
  </si>
  <si>
    <t>Warren</t>
  </si>
  <si>
    <t>252-257-3341</t>
  </si>
  <si>
    <t>http://www.warrenrecord.com/</t>
  </si>
  <si>
    <t>Harris</t>
  </si>
  <si>
    <t>editor@warrenrecord.com</t>
  </si>
  <si>
    <t>Watauga Democrat</t>
  </si>
  <si>
    <t>https://www.wataugademocrat.com</t>
  </si>
  <si>
    <t>editor@mountaintimes.com</t>
  </si>
  <si>
    <t>828-262-0282</t>
  </si>
  <si>
    <t>newspaper@wataugademocrat.com</t>
  </si>
  <si>
    <t>Weaverville Tribune</t>
  </si>
  <si>
    <t>Publisher &amp; Editor</t>
  </si>
  <si>
    <t>Clint</t>
  </si>
  <si>
    <t>Parker</t>
  </si>
  <si>
    <t>editor@weavervilletribune.com</t>
  </si>
  <si>
    <t>40 N. Merrimon Ave., Ste. 308</t>
  </si>
  <si>
    <t>828-252-5804</t>
  </si>
  <si>
    <t>https://weavervilletribune.com/</t>
  </si>
  <si>
    <t>Weekly Post, The</t>
  </si>
  <si>
    <t>@triwnews</t>
  </si>
  <si>
    <t>brenda@weeklypostnc.com</t>
  </si>
  <si>
    <t xml:space="preserve">212 E. Main St. </t>
  </si>
  <si>
    <t>Locust</t>
  </si>
  <si>
    <t>704-800-3104</t>
  </si>
  <si>
    <t>https://www.weeklypostnc.com/</t>
  </si>
  <si>
    <t xml:space="preserve">Kevin </t>
  </si>
  <si>
    <t>Randall</t>
  </si>
  <si>
    <t>newsroom@weeklypostnc.com</t>
  </si>
  <si>
    <t>Wilkes Journal Patriot</t>
  </si>
  <si>
    <t>Jule</t>
  </si>
  <si>
    <t>Hubbard</t>
  </si>
  <si>
    <t>@journalpatriot</t>
  </si>
  <si>
    <t>wjpjule@wilkes.net</t>
  </si>
  <si>
    <t>711 Main Street PO Box 70</t>
  </si>
  <si>
    <t>336-838-4117</t>
  </si>
  <si>
    <t>https://www.journalpatriot.com/</t>
  </si>
  <si>
    <t>Chuck</t>
  </si>
  <si>
    <t>cnhubbard@wilkes.net</t>
  </si>
  <si>
    <t>wilkesjp@wilkes.net</t>
  </si>
  <si>
    <t>PO Box 70</t>
  </si>
  <si>
    <t>Marty</t>
  </si>
  <si>
    <t>McGee</t>
  </si>
  <si>
    <t>wjpmarty@wilkes.net</t>
  </si>
  <si>
    <t>Wilmington Journal, The</t>
  </si>
  <si>
    <t xml:space="preserve">Mary Alice Jervay </t>
  </si>
  <si>
    <t>Thatch</t>
  </si>
  <si>
    <t>wilmjourn@aol.com</t>
  </si>
  <si>
    <t>412 S. 7th St.</t>
  </si>
  <si>
    <t>910-762-5502</t>
  </si>
  <si>
    <t>http://wilmingtonjournal.com/</t>
  </si>
  <si>
    <t>Cash</t>
  </si>
  <si>
    <t>Michaels</t>
  </si>
  <si>
    <t>cashmichaels@yahoo.com</t>
  </si>
  <si>
    <t>WNC Magazine</t>
  </si>
  <si>
    <t>Melissa</t>
  </si>
  <si>
    <t>Reardon</t>
  </si>
  <si>
    <t>@WNCmagazine</t>
  </si>
  <si>
    <t>melissa@wncmagazine.com</t>
  </si>
  <si>
    <t>PO Box 17595</t>
  </si>
  <si>
    <t>https://wncmagazine.com/</t>
  </si>
  <si>
    <t>Yadkin Ripple</t>
  </si>
  <si>
    <t>Editor &amp; Reporter</t>
  </si>
  <si>
    <t>wbyerly-wood@yadkinripple.com</t>
  </si>
  <si>
    <t>115 Jackson St.</t>
  </si>
  <si>
    <t>Yadkinville</t>
  </si>
  <si>
    <t>Yadkin</t>
  </si>
  <si>
    <t>336-679-2341</t>
  </si>
  <si>
    <t>https://www.yadkinripple.com/</t>
  </si>
  <si>
    <t xml:space="preserve">Kitsey </t>
  </si>
  <si>
    <t>Burns Harrison</t>
  </si>
  <si>
    <t>kburns@yadkinripple.com</t>
  </si>
  <si>
    <t>Yancey Common Times Journal</t>
  </si>
  <si>
    <t>Jody</t>
  </si>
  <si>
    <t>Higgins</t>
  </si>
  <si>
    <t>jody@yanceypaper.com</t>
  </si>
  <si>
    <t>22 N. Main St.</t>
  </si>
  <si>
    <t>Burnsville</t>
  </si>
  <si>
    <t>Yancey</t>
  </si>
  <si>
    <t>828-682-4067</t>
  </si>
  <si>
    <t>https://www.yanceytimesjournal.com/</t>
  </si>
  <si>
    <t xml:space="preserve">Pat </t>
  </si>
  <si>
    <t>pat@yanceypaper.com</t>
  </si>
  <si>
    <t>President &amp; CEO</t>
  </si>
  <si>
    <t>Goodmon</t>
  </si>
  <si>
    <t>2619 Western Blvd.</t>
  </si>
  <si>
    <t xml:space="preserve">919-821-8504 </t>
  </si>
  <si>
    <t>Carolina Journal Radio</t>
  </si>
  <si>
    <t>Host</t>
  </si>
  <si>
    <t>Kokai</t>
  </si>
  <si>
    <t>mkokai@johnlocke.org</t>
  </si>
  <si>
    <t>https://www.carolinajournal.com/radio/</t>
  </si>
  <si>
    <t>North Carolina News Network</t>
  </si>
  <si>
    <t>Darren</t>
  </si>
  <si>
    <t>@NCNN</t>
  </si>
  <si>
    <t>dsmith@curtismedia.com</t>
  </si>
  <si>
    <t>3012 Highwood Blvd. Suite 201</t>
  </si>
  <si>
    <t>919-882-3782</t>
  </si>
  <si>
    <t>http://ncnn.com/</t>
  </si>
  <si>
    <t>News Anchor</t>
  </si>
  <si>
    <t>Briggaman</t>
  </si>
  <si>
    <t>919-878-1724</t>
  </si>
  <si>
    <t>newsroom@ncnn.com</t>
  </si>
  <si>
    <t>WAAV-AM</t>
  </si>
  <si>
    <t>Program Director</t>
  </si>
  <si>
    <t>Barry</t>
  </si>
  <si>
    <t>Fox</t>
  </si>
  <si>
    <t>@980theWAAV</t>
  </si>
  <si>
    <t>Barry.Fox@cumulus.com</t>
  </si>
  <si>
    <t>3233 Burnt Mill Road #4</t>
  </si>
  <si>
    <t>910-763-9977</t>
  </si>
  <si>
    <t>http://www.980waav.com/</t>
  </si>
  <si>
    <t>WBAV-FM</t>
  </si>
  <si>
    <t>Mr.</t>
  </si>
  <si>
    <t>Incognito</t>
  </si>
  <si>
    <t>Incognito@power98fm.com</t>
  </si>
  <si>
    <t>1520 South Blvd., Suite 300</t>
  </si>
  <si>
    <t>704-552-1103</t>
  </si>
  <si>
    <t>https://v1019.com</t>
  </si>
  <si>
    <t>Senior Vice President</t>
  </si>
  <si>
    <t>Schoening</t>
  </si>
  <si>
    <t>WBT-AM</t>
  </si>
  <si>
    <t>Host (Morning News)</t>
  </si>
  <si>
    <t>Bo</t>
  </si>
  <si>
    <t>@wbtradio</t>
  </si>
  <si>
    <t>1 Julian Price Pl.</t>
  </si>
  <si>
    <t>704-374-3653</t>
  </si>
  <si>
    <t>https://wbt.radio.com/</t>
  </si>
  <si>
    <t>Host (Weekdays 3-6pm)</t>
  </si>
  <si>
    <t>Hancock</t>
  </si>
  <si>
    <t>704-374-3563</t>
  </si>
  <si>
    <t>1 Julian Price Place</t>
  </si>
  <si>
    <t>704-374-3833</t>
  </si>
  <si>
    <t>WCHL-AM</t>
  </si>
  <si>
    <t>Weekend Host</t>
  </si>
  <si>
    <t>Victor</t>
  </si>
  <si>
    <t>Lewis</t>
  </si>
  <si>
    <t>@WCHLChapelboro</t>
  </si>
  <si>
    <t>victor@wchl.com</t>
  </si>
  <si>
    <t>201 S. Estes Drive Suite C6a</t>
  </si>
  <si>
    <t>919-967-8363</t>
  </si>
  <si>
    <t>https://chapelboro.com/</t>
  </si>
  <si>
    <t>Producer</t>
  </si>
  <si>
    <t>cschultz@wchl.com</t>
  </si>
  <si>
    <t>Nicki</t>
  </si>
  <si>
    <t>Morse</t>
  </si>
  <si>
    <t>nicki@wchl.com</t>
  </si>
  <si>
    <t>Ditigal Content Manager</t>
  </si>
  <si>
    <t xml:space="preserve">Dakota </t>
  </si>
  <si>
    <t>Moyer</t>
  </si>
  <si>
    <t>dakota@wchl.com</t>
  </si>
  <si>
    <t>blake@wchl.com</t>
  </si>
  <si>
    <t>news@wchl.com</t>
  </si>
  <si>
    <t>88 Vilcom Center Drive, Suite 130</t>
  </si>
  <si>
    <t>919-933-4165</t>
  </si>
  <si>
    <t>Program Director &amp; Morning News Host</t>
  </si>
  <si>
    <t>Ron</t>
  </si>
  <si>
    <t>Stutts</t>
  </si>
  <si>
    <t>ron@wchl.com</t>
  </si>
  <si>
    <t>WCQS-FM Asheville Blue Ridge Public Radio</t>
  </si>
  <si>
    <t>Feingold</t>
  </si>
  <si>
    <t>@BlueRidgePublic</t>
  </si>
  <si>
    <t>dfeingold@bpr.org</t>
  </si>
  <si>
    <t>73 Broadway</t>
  </si>
  <si>
    <t xml:space="preserve">Asheville </t>
  </si>
  <si>
    <t>828-210-4800</t>
  </si>
  <si>
    <t>http://www.bpr.org</t>
  </si>
  <si>
    <t>Host "Weekend Edition"</t>
  </si>
  <si>
    <t>Barlow</t>
  </si>
  <si>
    <t>mbarlow@bpr.org</t>
  </si>
  <si>
    <t>Host, "All Things Considered"</t>
  </si>
  <si>
    <t xml:space="preserve">Helen </t>
  </si>
  <si>
    <t>Chickering</t>
  </si>
  <si>
    <t>hchickering@bpr.org</t>
  </si>
  <si>
    <t>@news_BPR</t>
  </si>
  <si>
    <t>mcooper@bpr.org</t>
  </si>
  <si>
    <t>Bush</t>
  </si>
  <si>
    <t>mbush@bpr.org</t>
  </si>
  <si>
    <t>Barbara</t>
  </si>
  <si>
    <t>Sayer</t>
  </si>
  <si>
    <t>bsayer@bpr.org</t>
  </si>
  <si>
    <t>Lilly</t>
  </si>
  <si>
    <t>Knoepp</t>
  </si>
  <si>
    <t>lknoepp@brp.org</t>
  </si>
  <si>
    <t>Host "Moring Edition"</t>
  </si>
  <si>
    <t>Cass</t>
  </si>
  <si>
    <t>Herrington</t>
  </si>
  <si>
    <t>cherrington@bpr.org</t>
  </si>
  <si>
    <t>WEEB-AM</t>
  </si>
  <si>
    <t>Adams</t>
  </si>
  <si>
    <t>steve@weeb990.com</t>
  </si>
  <si>
    <t>PO Box 1855</t>
  </si>
  <si>
    <t xml:space="preserve">Southern Pines </t>
  </si>
  <si>
    <t>910-692-7440</t>
  </si>
  <si>
    <t>https://www.weeb990.com/</t>
  </si>
  <si>
    <t>WFAE-FM Charlotte NPR News</t>
  </si>
  <si>
    <t>Host "Charlotte Talks"</t>
  </si>
  <si>
    <t>Collins</t>
  </si>
  <si>
    <t>@WFAE</t>
  </si>
  <si>
    <t>8801 J.M. Keynes Drive  Suite 91</t>
  </si>
  <si>
    <t>704-549-9323</t>
  </si>
  <si>
    <t xml:space="preserve">http://www.wfae.org </t>
  </si>
  <si>
    <t>Education Reporter</t>
  </si>
  <si>
    <t xml:space="preserve">Ann </t>
  </si>
  <si>
    <t>Doss Helms</t>
  </si>
  <si>
    <t>Morning Edition Host</t>
  </si>
  <si>
    <t>mterry@wfae.org</t>
  </si>
  <si>
    <t>Worf</t>
  </si>
  <si>
    <t>@LisaWFAE</t>
  </si>
  <si>
    <t>lmiller@wfae.org</t>
  </si>
  <si>
    <t>Collard</t>
  </si>
  <si>
    <t>@GregCollardWFAE</t>
  </si>
  <si>
    <t>gcollard@wfae.org</t>
  </si>
  <si>
    <t xml:space="preserve">news@wfae.org </t>
  </si>
  <si>
    <t>President &amp; General Manager</t>
  </si>
  <si>
    <t>O'Connor</t>
  </si>
  <si>
    <t>joe@wfae.org</t>
  </si>
  <si>
    <t>Gwendolyn</t>
  </si>
  <si>
    <t>Glenn</t>
  </si>
  <si>
    <t>Harrison</t>
  </si>
  <si>
    <t>sharrison@wfae.org</t>
  </si>
  <si>
    <t>704-358-5160</t>
  </si>
  <si>
    <t>WFDD-FM Piedmont NPR News</t>
  </si>
  <si>
    <t>Host  "All Things Considered"</t>
  </si>
  <si>
    <t>@wfdd</t>
  </si>
  <si>
    <t>burkejm@wfu.edu</t>
  </si>
  <si>
    <t>1834 Wake Forest Road</t>
  </si>
  <si>
    <t xml:space="preserve">Winston-Salem </t>
  </si>
  <si>
    <t>336-758-8846</t>
  </si>
  <si>
    <t>https://www.wfdd.org/</t>
  </si>
  <si>
    <t>Morning Edition Host/Reporter</t>
  </si>
  <si>
    <t>Charnoff</t>
  </si>
  <si>
    <t>charnoff@wfdd.org</t>
  </si>
  <si>
    <t>336-758-2178</t>
  </si>
  <si>
    <t>McCord</t>
  </si>
  <si>
    <t>mccordea@wfu.edu</t>
  </si>
  <si>
    <t>336-758-8849</t>
  </si>
  <si>
    <t>Producer &amp; Reporter</t>
  </si>
  <si>
    <t>Eddie</t>
  </si>
  <si>
    <t>Garcia</t>
  </si>
  <si>
    <t>garciaea@wfu.edu</t>
  </si>
  <si>
    <t>336-758-8850</t>
  </si>
  <si>
    <t>Kerri</t>
  </si>
  <si>
    <t>brownkl@wfu.edu</t>
  </si>
  <si>
    <t>336-758-8856</t>
  </si>
  <si>
    <t>Ford</t>
  </si>
  <si>
    <t>fordcd@wfu.edu</t>
  </si>
  <si>
    <t>336-758-8853</t>
  </si>
  <si>
    <t>WHKY-AM 1290 / FM 102.3</t>
  </si>
  <si>
    <t>Host "First Talk"</t>
  </si>
  <si>
    <t>Row</t>
  </si>
  <si>
    <t>@HalRowWHKY</t>
  </si>
  <si>
    <t>news@whky.com</t>
  </si>
  <si>
    <t>526 Main Ave., SE</t>
  </si>
  <si>
    <t xml:space="preserve">Hickory </t>
  </si>
  <si>
    <t>828-327-9459</t>
  </si>
  <si>
    <t>http://www.whky.com/</t>
  </si>
  <si>
    <t>WHQR-FM 91.3 NPR Wilmington &amp; Cape Fear</t>
  </si>
  <si>
    <t>Host "All Things Considered"</t>
  </si>
  <si>
    <t>@whqr</t>
  </si>
  <si>
    <t>Kcampbell@whqr.org</t>
  </si>
  <si>
    <t>254 N. Front St.</t>
  </si>
  <si>
    <t>910-343-1640</t>
  </si>
  <si>
    <t xml:space="preserve">http://www.whqr.org </t>
  </si>
  <si>
    <t>Lewis Hilburn</t>
  </si>
  <si>
    <t>http://www.whqr.org/topic/coastline#stream/0</t>
  </si>
  <si>
    <t>Vince</t>
  </si>
  <si>
    <t>Winkel</t>
  </si>
  <si>
    <t>vwinkel@whqr.org</t>
  </si>
  <si>
    <t>Station Manager</t>
  </si>
  <si>
    <t>Michelle</t>
  </si>
  <si>
    <t>Rhinesmith</t>
  </si>
  <si>
    <t>mrhinesmith@whqr.org</t>
  </si>
  <si>
    <t xml:space="preserve">WJRI-AM 1340 / 100.5 FM  </t>
  </si>
  <si>
    <t>Kimberley</t>
  </si>
  <si>
    <t>Edmisten</t>
  </si>
  <si>
    <t>kimberly@gofoothills.com</t>
  </si>
  <si>
    <t>827 S. Fairview Dr.</t>
  </si>
  <si>
    <t>828-758-1033</t>
  </si>
  <si>
    <t>http://www.gofoothills.com/stations/just-right-radio-1340-100-5/</t>
  </si>
  <si>
    <t>WMYN-AM 1420</t>
  </si>
  <si>
    <t>432 Station Rd.</t>
  </si>
  <si>
    <t>Mayodan</t>
  </si>
  <si>
    <t>336-627-9563</t>
  </si>
  <si>
    <t>http://www.wloewmyn.com/</t>
  </si>
  <si>
    <t>WPTF-AM</t>
  </si>
  <si>
    <t>Chief Correspondant</t>
  </si>
  <si>
    <t>Zach</t>
  </si>
  <si>
    <t>@WPTF</t>
  </si>
  <si>
    <t>jzach@ncnn.com</t>
  </si>
  <si>
    <t>3012 Highwoods Blvd. Suite 201</t>
  </si>
  <si>
    <t xml:space="preserve">Raleigh </t>
  </si>
  <si>
    <t>http://wptf.com/</t>
  </si>
  <si>
    <t>Host "Triangle Morning News"</t>
  </si>
  <si>
    <t>Vice President (News)</t>
  </si>
  <si>
    <t>WSQL-AM 1240 White Squirrel Radio</t>
  </si>
  <si>
    <t>Morning Host</t>
  </si>
  <si>
    <t>DeBiase</t>
  </si>
  <si>
    <t>@WSQLRadio</t>
  </si>
  <si>
    <t>62 W. Main St.</t>
  </si>
  <si>
    <t>828-877-5252</t>
  </si>
  <si>
    <t>http://wsqlradio.info/</t>
  </si>
  <si>
    <t>EA</t>
  </si>
  <si>
    <t>Dossey</t>
  </si>
  <si>
    <t>jwood@wsqlradio.com</t>
  </si>
  <si>
    <t>billkelly1240@gmail.com</t>
  </si>
  <si>
    <t>WTEB-FM Public Radio East</t>
  </si>
  <si>
    <t xml:space="preserve">Jared </t>
  </si>
  <si>
    <t>Brumbaugh</t>
  </si>
  <si>
    <t>jbrumbaugh@publicradioeast.org</t>
  </si>
  <si>
    <t xml:space="preserve">800 College Court </t>
  </si>
  <si>
    <t>252-672-7522</t>
  </si>
  <si>
    <t>http://publicradioeast.org/</t>
  </si>
  <si>
    <t xml:space="preserve">Kelly </t>
  </si>
  <si>
    <t>Batchelor</t>
  </si>
  <si>
    <t>kbatchelor@publicradioeast.org</t>
  </si>
  <si>
    <t>Reporter &amp; Host, "All Things Considered"</t>
  </si>
  <si>
    <t>George</t>
  </si>
  <si>
    <t>Olsen</t>
  </si>
  <si>
    <t>@PublicRadioEast</t>
  </si>
  <si>
    <t>800 College Court</t>
  </si>
  <si>
    <t xml:space="preserve">New Bern </t>
  </si>
  <si>
    <t>252-638-3434</t>
  </si>
  <si>
    <t>WTKF-FM 107 / AM 1240</t>
  </si>
  <si>
    <t>4206 Bridges St. Ext., Suite B</t>
  </si>
  <si>
    <t xml:space="preserve">head City </t>
  </si>
  <si>
    <t>252-247-6343</t>
  </si>
  <si>
    <t>https://wtkf107.com/</t>
  </si>
  <si>
    <t xml:space="preserve">Morehead City </t>
  </si>
  <si>
    <t>Kendall</t>
  </si>
  <si>
    <t>WUNC-FM  Research Triangle NPR</t>
  </si>
  <si>
    <t>Tiberii</t>
  </si>
  <si>
    <t>@J_tibs</t>
  </si>
  <si>
    <t>JTiberii@WUNC.org</t>
  </si>
  <si>
    <t>120 Friday Center Drive</t>
  </si>
  <si>
    <t>919-445-9150</t>
  </si>
  <si>
    <t>http://www.wunc.org</t>
  </si>
  <si>
    <t>Daily News Producer</t>
  </si>
  <si>
    <t>@wunc</t>
  </si>
  <si>
    <t>Data Reporter</t>
  </si>
  <si>
    <t>deBruyn</t>
  </si>
  <si>
    <t>Editor (American Homefront)</t>
  </si>
  <si>
    <t>Hochberg</t>
  </si>
  <si>
    <t>ahochberg@unc.edu</t>
  </si>
  <si>
    <t>Editor (Daily News)</t>
  </si>
  <si>
    <t>Jeffries</t>
  </si>
  <si>
    <t>ajeffries@wunc.org</t>
  </si>
  <si>
    <t>Brand</t>
  </si>
  <si>
    <t>@brand_catherine</t>
  </si>
  <si>
    <t>cbrand@wunc.org</t>
  </si>
  <si>
    <t>Host "The State of Things</t>
  </si>
  <si>
    <t>Stasio</t>
  </si>
  <si>
    <t>sot@wunc.org</t>
  </si>
  <si>
    <t>Host, "Morning Edition"</t>
  </si>
  <si>
    <t>ehodge@wunc.org</t>
  </si>
  <si>
    <t>DeWitt</t>
  </si>
  <si>
    <t>@DaveDeWitt</t>
  </si>
  <si>
    <t>Managing Editor “The State of Things"</t>
  </si>
  <si>
    <t>Rao</t>
  </si>
  <si>
    <t>arao@wunc.org</t>
  </si>
  <si>
    <t>Brent</t>
  </si>
  <si>
    <t>Wolfe</t>
  </si>
  <si>
    <t>bwolfe@wunc.org</t>
  </si>
  <si>
    <t>President and General Manager</t>
  </si>
  <si>
    <t>Connie</t>
  </si>
  <si>
    <t>@conniejowalker</t>
  </si>
  <si>
    <t>cwalker@wunc.org</t>
  </si>
  <si>
    <t>Kimani N.</t>
  </si>
  <si>
    <t>khall@wunc.org</t>
  </si>
  <si>
    <t>Producer “Morning Edition”</t>
  </si>
  <si>
    <t>Producer “The State of Things”</t>
  </si>
  <si>
    <t>Magnus</t>
  </si>
  <si>
    <t>magnusa@email.unc.edu</t>
  </si>
  <si>
    <t>Dana</t>
  </si>
  <si>
    <t>dterry@wunc.org</t>
  </si>
  <si>
    <t>dbrower@wunc.org</t>
  </si>
  <si>
    <t>lphilip@wunc.org</t>
  </si>
  <si>
    <t>Reporter (Greensboro)</t>
  </si>
  <si>
    <t>Naomi</t>
  </si>
  <si>
    <t>Prioleau</t>
  </si>
  <si>
    <t>nprioleau@wunc.org</t>
  </si>
  <si>
    <t>Reporter (Race / Southern Culture)</t>
  </si>
  <si>
    <t>Leoneda</t>
  </si>
  <si>
    <t>Inge</t>
  </si>
  <si>
    <t>Rusty</t>
  </si>
  <si>
    <t>@rustyjacobsWUNC</t>
  </si>
  <si>
    <t>rjacobs@wunc.org</t>
  </si>
  <si>
    <t>Reporter (Military &amp; Veterans)</t>
  </si>
  <si>
    <t>Jay</t>
  </si>
  <si>
    <t>Spectrum News</t>
  </si>
  <si>
    <t>Anchor Desk</t>
  </si>
  <si>
    <t>Wu</t>
  </si>
  <si>
    <t>@IAmRobWu</t>
  </si>
  <si>
    <t>Rob.Wu@charter.com</t>
  </si>
  <si>
    <t>2505 Atlantic Ave., Suite 102</t>
  </si>
  <si>
    <t xml:space="preserve">919-882-4040 </t>
  </si>
  <si>
    <t>http://spectrumlocalnews.com/nc/charlotte</t>
  </si>
  <si>
    <t>Evening Anchor</t>
  </si>
  <si>
    <t>McCall</t>
  </si>
  <si>
    <t>@JonathanMcCall</t>
  </si>
  <si>
    <t>Jonathan.McCall@charter.com </t>
  </si>
  <si>
    <t>316 E. Morehead St., Suite 100</t>
  </si>
  <si>
    <t>704-973-5800</t>
  </si>
  <si>
    <t>Host "Capitol Tonight"</t>
  </si>
  <si>
    <t>Boyum</t>
  </si>
  <si>
    <t>Morning Anchor</t>
  </si>
  <si>
    <t xml:space="preserve">Justin </t>
  </si>
  <si>
    <t>Quesinberry</t>
  </si>
  <si>
    <t>@JustinQberry</t>
  </si>
  <si>
    <t>Justin.Quesinberry@charter.com</t>
  </si>
  <si>
    <t>Newsroom - Charlotte</t>
  </si>
  <si>
    <t xml:space="preserve">Newsroom - Greensboro </t>
  </si>
  <si>
    <t>200 Centreport Drive, Suite 250</t>
  </si>
  <si>
    <t>336-856-9497</t>
  </si>
  <si>
    <t xml:space="preserve">Newsroom - Triangle &amp; Sandhills </t>
  </si>
  <si>
    <t>919-882-4000</t>
  </si>
  <si>
    <t>Reporter (Raleigh)</t>
  </si>
  <si>
    <t xml:space="preserve">Madison </t>
  </si>
  <si>
    <t>Cavalchire</t>
  </si>
  <si>
    <t>@MC_Reporting</t>
  </si>
  <si>
    <t>Madison.Cavalchire@charter.com</t>
  </si>
  <si>
    <t xml:space="preserve">Adrianne </t>
  </si>
  <si>
    <t>Bradshaw</t>
  </si>
  <si>
    <t>@AdrianneBTV</t>
  </si>
  <si>
    <t>Adrianne.Bradshaw@charter.com</t>
  </si>
  <si>
    <t>Reporter (Salisbury)</t>
  </si>
  <si>
    <t>Courtney</t>
  </si>
  <si>
    <t>@CDavisNews</t>
  </si>
  <si>
    <t>Courtney.Davis2@charter.com</t>
  </si>
  <si>
    <t>Reporter (Triangle)</t>
  </si>
  <si>
    <t>Linnie</t>
  </si>
  <si>
    <t>Supall</t>
  </si>
  <si>
    <t>@LinnieSupall</t>
  </si>
  <si>
    <t>@ChrisW_SpecNews</t>
  </si>
  <si>
    <t>Senior Political Reporter</t>
  </si>
  <si>
    <t>Loretta</t>
  </si>
  <si>
    <t>Boniti</t>
  </si>
  <si>
    <t>@LorettaBoniti</t>
  </si>
  <si>
    <t>Weekday Evening Anchor</t>
  </si>
  <si>
    <t>Claudine</t>
  </si>
  <si>
    <t>Chalfant</t>
  </si>
  <si>
    <t>@claudine_TV</t>
  </si>
  <si>
    <t>Jenna</t>
  </si>
  <si>
    <t>Enoch</t>
  </si>
  <si>
    <t>@JennaEnochNews</t>
  </si>
  <si>
    <t>Jenna.Enoch@charter.com</t>
  </si>
  <si>
    <t>Weekend Evening Anchor</t>
  </si>
  <si>
    <t>Tara</t>
  </si>
  <si>
    <t>Herrschaft</t>
  </si>
  <si>
    <t>@TaraHNews</t>
  </si>
  <si>
    <t>2505 Atlantic Ave Suite 102.</t>
  </si>
  <si>
    <t>919-882-4040</t>
  </si>
  <si>
    <t>Nick</t>
  </si>
  <si>
    <t>LaGrange</t>
  </si>
  <si>
    <t>@theNickLaGrange</t>
  </si>
  <si>
    <t>Nickolas.Lagrange@charter.com</t>
  </si>
  <si>
    <t xml:space="preserve">Spectrum News  </t>
  </si>
  <si>
    <t>Caroline</t>
  </si>
  <si>
    <t>Blair</t>
  </si>
  <si>
    <t>@CarolineBNews</t>
  </si>
  <si>
    <t>Telemundo Charlotte</t>
  </si>
  <si>
    <t>Landon</t>
  </si>
  <si>
    <t>1901 N. Tryon St.</t>
  </si>
  <si>
    <t>980-290-1065</t>
  </si>
  <si>
    <t>https://www.wsoctv.com/telemundo</t>
  </si>
  <si>
    <t xml:space="preserve">Daniel </t>
  </si>
  <si>
    <t>Viotto</t>
  </si>
  <si>
    <t>@danielviotto1</t>
  </si>
  <si>
    <t>daniel.viotto@wsoc-tv.com</t>
  </si>
  <si>
    <t xml:space="preserve">Mike </t>
  </si>
  <si>
    <t>Oliveira</t>
  </si>
  <si>
    <t>@MikeOliveira</t>
  </si>
  <si>
    <t>mike.oliveira@@wsoc-tv.com</t>
  </si>
  <si>
    <t>Eloy</t>
  </si>
  <si>
    <t>Tupayachi</t>
  </si>
  <si>
    <t>@eloy_tupayachi</t>
  </si>
  <si>
    <t>eloy.tupayachi@wsoc-tv.com</t>
  </si>
  <si>
    <t>UNC-TV NC PBS</t>
  </si>
  <si>
    <t>Director "The North Carolina Channel"</t>
  </si>
  <si>
    <t>McCullen</t>
  </si>
  <si>
    <t>@kellymccullen</t>
  </si>
  <si>
    <t>10 UNC-TV Drive PO Box 14900</t>
  </si>
  <si>
    <t>Research Triangle Park</t>
  </si>
  <si>
    <t>919-485-3379</t>
  </si>
  <si>
    <t>https://www.unctv.org/</t>
  </si>
  <si>
    <t>Director of Production</t>
  </si>
  <si>
    <t>Shannon</t>
  </si>
  <si>
    <t>Vickery</t>
  </si>
  <si>
    <t>svickery@unctv.org</t>
  </si>
  <si>
    <t>919-549-7089</t>
  </si>
  <si>
    <t>Executive Producer &amp; Host "NC Spin"</t>
  </si>
  <si>
    <t>@NCSPINtweets</t>
  </si>
  <si>
    <t>919-832-1416</t>
  </si>
  <si>
    <t>http://www.ncspin.com</t>
  </si>
  <si>
    <t>Host "My Home NC"</t>
  </si>
  <si>
    <t>Heather</t>
  </si>
  <si>
    <t>Burgiss</t>
  </si>
  <si>
    <t>919-549-7882</t>
  </si>
  <si>
    <t>Bierman</t>
  </si>
  <si>
    <t>@publicmediaNC</t>
  </si>
  <si>
    <t>lbierman@unctv.org</t>
  </si>
  <si>
    <t>919-549-7156</t>
  </si>
  <si>
    <t>Newsoom - NC Now</t>
  </si>
  <si>
    <t>ncnow@unctv.org</t>
  </si>
  <si>
    <t>10 T.W. Alexander Drive</t>
  </si>
  <si>
    <t>Durham-Wake</t>
  </si>
  <si>
    <t>919-549-7000</t>
  </si>
  <si>
    <t>Newsroom - Legislative Week in Review</t>
  </si>
  <si>
    <t>Producer &amp; Director "Our State"</t>
  </si>
  <si>
    <t>Potts</t>
  </si>
  <si>
    <t xml:space="preserve">919-549-7062 </t>
  </si>
  <si>
    <t>Producer &amp; Host "Black Issues Forum"</t>
  </si>
  <si>
    <t>Holt Noel</t>
  </si>
  <si>
    <t>dholt@unctv.org</t>
  </si>
  <si>
    <t>919-549-7166</t>
  </si>
  <si>
    <t>Reporter (Military / Veteran Affairs)</t>
  </si>
  <si>
    <t>jsmith01@unctv.org</t>
  </si>
  <si>
    <t>Univision 40</t>
  </si>
  <si>
    <t>Director of Operations</t>
  </si>
  <si>
    <t>Booker</t>
  </si>
  <si>
    <t>@Univision</t>
  </si>
  <si>
    <t>4505 Falls of Neuse Rd., Suite 660</t>
  </si>
  <si>
    <t>919-872-7440</t>
  </si>
  <si>
    <t>https://www.univision.com/north-carolina/wuvc</t>
  </si>
  <si>
    <t>Belen</t>
  </si>
  <si>
    <t>Gomez-Jordana</t>
  </si>
  <si>
    <t>WBTV Channel 3</t>
  </si>
  <si>
    <t>Anchor</t>
  </si>
  <si>
    <t>Boll</t>
  </si>
  <si>
    <t>@JamieBollWBTV</t>
  </si>
  <si>
    <t>704-374-3500</t>
  </si>
  <si>
    <t>http://www.wbtv.com</t>
  </si>
  <si>
    <t>Cameron</t>
  </si>
  <si>
    <t>@PaulCameronWBTV</t>
  </si>
  <si>
    <t>@JohnCarterWBTV</t>
  </si>
  <si>
    <t>Molly</t>
  </si>
  <si>
    <t>Grantham</t>
  </si>
  <si>
    <t>@MollyGrantham</t>
  </si>
  <si>
    <t>King</t>
  </si>
  <si>
    <t>@MaryKingTV</t>
  </si>
  <si>
    <t>mking@wbtv.com</t>
  </si>
  <si>
    <t>Miranda</t>
  </si>
  <si>
    <t>@WBTVKristenM</t>
  </si>
  <si>
    <t>Maureen</t>
  </si>
  <si>
    <t>O'Boyle</t>
  </si>
  <si>
    <t>@MaureenOBoyle</t>
  </si>
  <si>
    <t>Sperow</t>
  </si>
  <si>
    <t>@ChristineOnTV</t>
  </si>
  <si>
    <t>Host "The Good News"</t>
  </si>
  <si>
    <t>Dennis</t>
  </si>
  <si>
    <t>Milligan</t>
  </si>
  <si>
    <t>@dkmcarolina</t>
  </si>
  <si>
    <t>assignmentdesk@wbtv.com</t>
  </si>
  <si>
    <t>704-374-3691</t>
  </si>
  <si>
    <t>Crump</t>
  </si>
  <si>
    <t>@Crumpdude</t>
  </si>
  <si>
    <t>Hicks</t>
  </si>
  <si>
    <t>@CarolineHicksTV</t>
  </si>
  <si>
    <t>chicks@wbtv.com</t>
  </si>
  <si>
    <t>Whisenant</t>
  </si>
  <si>
    <t>@DavidWhisenant</t>
  </si>
  <si>
    <t>Pamela</t>
  </si>
  <si>
    <t>Stephenson</t>
  </si>
  <si>
    <t>@Luv2telgoodnews</t>
  </si>
  <si>
    <t>bstephenson@wbtv.com</t>
  </si>
  <si>
    <t>Dedrick</t>
  </si>
  <si>
    <t>Russell</t>
  </si>
  <si>
    <t>@dedrickrussell</t>
  </si>
  <si>
    <t>Reporter (Gaston)</t>
  </si>
  <si>
    <t>Giles</t>
  </si>
  <si>
    <t>Ochsner</t>
  </si>
  <si>
    <t>@NickOchsnerWBTV</t>
  </si>
  <si>
    <t>Reporter (WNC)</t>
  </si>
  <si>
    <t>@WBTVSteveO</t>
  </si>
  <si>
    <t>WCCB-TV Charlotte CW</t>
  </si>
  <si>
    <t xml:space="preserve">Brian </t>
  </si>
  <si>
    <t>Basham</t>
  </si>
  <si>
    <t>@TheBigBasham</t>
  </si>
  <si>
    <t>bbasham@wccbcharlotte.com</t>
  </si>
  <si>
    <t>1 Television Place</t>
  </si>
  <si>
    <t>704-372-1800</t>
  </si>
  <si>
    <t>https://www.wccbcharlotte.com/</t>
  </si>
  <si>
    <t>Marvin</t>
  </si>
  <si>
    <t>Beach</t>
  </si>
  <si>
    <t>@MBeach14</t>
  </si>
  <si>
    <t>mbeach@wccbcharlotte.com</t>
  </si>
  <si>
    <t>Fogarty</t>
  </si>
  <si>
    <t>@MorganFogarty</t>
  </si>
  <si>
    <t>Francisco</t>
  </si>
  <si>
    <t>@CFranciscoNews</t>
  </si>
  <si>
    <t xml:space="preserve">Anchor  </t>
  </si>
  <si>
    <t>Terrance</t>
  </si>
  <si>
    <t>Asst. News Director</t>
  </si>
  <si>
    <t>Monheit</t>
  </si>
  <si>
    <t>@JeffWCCB</t>
  </si>
  <si>
    <t>jmonheit@wccbcharlotte.com</t>
  </si>
  <si>
    <t>@WCCBCharlotte</t>
  </si>
  <si>
    <t>newsdesk@wccbcharlotte.com</t>
  </si>
  <si>
    <t>Anderson</t>
  </si>
  <si>
    <t>@AshleyWCCB</t>
  </si>
  <si>
    <t>aanderson@wccbcharlotte.com</t>
  </si>
  <si>
    <t>Bollea</t>
  </si>
  <si>
    <t>dbollea@wccbcharlotte.com</t>
  </si>
  <si>
    <t>Elich</t>
  </si>
  <si>
    <t>@AlexandraWCCB</t>
  </si>
  <si>
    <t>aelich@wccbcharlotte.com</t>
  </si>
  <si>
    <t>Julianna</t>
  </si>
  <si>
    <t>juwhite@wccbcharlotte.com</t>
  </si>
  <si>
    <t>Reporter (Wilson's World)</t>
  </si>
  <si>
    <t>@WilsonsWorld</t>
  </si>
  <si>
    <t>jwilson@wccbcharlotte.com</t>
  </si>
  <si>
    <t>WCNC-TV Charlotte NBC</t>
  </si>
  <si>
    <t>French</t>
  </si>
  <si>
    <t>@SarahSFrench</t>
  </si>
  <si>
    <t>sfrench@wcnc.com</t>
  </si>
  <si>
    <t>1001 Wood Ridge Center Drive</t>
  </si>
  <si>
    <t>704-329-3600</t>
  </si>
  <si>
    <t>https://www.wcnc.com/</t>
  </si>
  <si>
    <t>Tanya</t>
  </si>
  <si>
    <t>Mendez</t>
  </si>
  <si>
    <t>@tanyamendis</t>
  </si>
  <si>
    <t>tmendez@wcnc.com</t>
  </si>
  <si>
    <t>Shropshire</t>
  </si>
  <si>
    <t>news@wcnc.com</t>
  </si>
  <si>
    <t>704-329-3636</t>
  </si>
  <si>
    <t>Rad</t>
  </si>
  <si>
    <t>Berky</t>
  </si>
  <si>
    <t>rberky@wcnc.com</t>
  </si>
  <si>
    <t>Boudin</t>
  </si>
  <si>
    <t>Goldner</t>
  </si>
  <si>
    <t>Hagen</t>
  </si>
  <si>
    <t>Rollar</t>
  </si>
  <si>
    <t>@RachelRollar</t>
  </si>
  <si>
    <t>Moribito</t>
  </si>
  <si>
    <t>@NateMorabito</t>
  </si>
  <si>
    <t>nmoribito@wcnc.com</t>
  </si>
  <si>
    <t>McGinty</t>
  </si>
  <si>
    <t>@BillWCNC</t>
  </si>
  <si>
    <t>WCTI-TV New Bern ABC 12</t>
  </si>
  <si>
    <t>Wes</t>
  </si>
  <si>
    <t>Goforth</t>
  </si>
  <si>
    <t>225 Glenburnie Drive</t>
  </si>
  <si>
    <t>252-638-1212</t>
  </si>
  <si>
    <t>https://wcti12.com/</t>
  </si>
  <si>
    <t>Jaime</t>
  </si>
  <si>
    <t>McKutchin</t>
  </si>
  <si>
    <t>@jaimemccutcheon</t>
  </si>
  <si>
    <t>jmccutcheon@wcti12.com</t>
  </si>
  <si>
    <t>North</t>
  </si>
  <si>
    <t>@BrianNorth4</t>
  </si>
  <si>
    <t>Valentina</t>
  </si>
  <si>
    <t>@wcti12</t>
  </si>
  <si>
    <t>Tyler</t>
  </si>
  <si>
    <t>Hardin</t>
  </si>
  <si>
    <t>@TylerHardinWCTI</t>
  </si>
  <si>
    <t>thardin@wcti12.com</t>
  </si>
  <si>
    <t>Daisha</t>
  </si>
  <si>
    <t>@DaishaJonesWCTI</t>
  </si>
  <si>
    <t>djones@wcti12.com</t>
  </si>
  <si>
    <t>Newell</t>
  </si>
  <si>
    <t>@mnewellWCTI12</t>
  </si>
  <si>
    <t>mnewell@wcti12.com</t>
  </si>
  <si>
    <t xml:space="preserve">Christy </t>
  </si>
  <si>
    <t>Hutchings</t>
  </si>
  <si>
    <t>chutchings@wcti12.com</t>
  </si>
  <si>
    <t>Husey</t>
  </si>
  <si>
    <t>@katehussey8</t>
  </si>
  <si>
    <t>khusey@wcti12.com</t>
  </si>
  <si>
    <t>Arnott</t>
  </si>
  <si>
    <t>@Lauren_Arnott</t>
  </si>
  <si>
    <t>Nate</t>
  </si>
  <si>
    <t>Belt</t>
  </si>
  <si>
    <t>@NateBeltWCTI</t>
  </si>
  <si>
    <t>nbelt@wcti12.com</t>
  </si>
  <si>
    <t>WECT TV 6 Wilmington NBC 6</t>
  </si>
  <si>
    <t>Bob</t>
  </si>
  <si>
    <t>@BobBonnerTV</t>
  </si>
  <si>
    <t>322 Shipyard Blvd.</t>
  </si>
  <si>
    <t>910-791-6681</t>
  </si>
  <si>
    <t>http://www.wect.com</t>
  </si>
  <si>
    <t xml:space="preserve">Jon </t>
  </si>
  <si>
    <t>Evans</t>
  </si>
  <si>
    <t>@JonEvansWECT</t>
  </si>
  <si>
    <t>Marissa</t>
  </si>
  <si>
    <t>Hundley</t>
  </si>
  <si>
    <t>@MHundleyWECT</t>
  </si>
  <si>
    <t>mhundley@wect.com</t>
  </si>
  <si>
    <t>Ashlea</t>
  </si>
  <si>
    <t>Kosikowski</t>
  </si>
  <si>
    <t>Murray</t>
  </si>
  <si>
    <t>@billmurraywect</t>
  </si>
  <si>
    <t>bmurray@wect.com</t>
  </si>
  <si>
    <t>Ratcliff</t>
  </si>
  <si>
    <t>Frances</t>
  </si>
  <si>
    <t>Weller</t>
  </si>
  <si>
    <t>@wectnews</t>
  </si>
  <si>
    <t>Saxton</t>
  </si>
  <si>
    <t>newsroom@wect.com</t>
  </si>
  <si>
    <t>Burkard</t>
  </si>
  <si>
    <t>@CarolineWECT</t>
  </si>
  <si>
    <t>cburkard@wect.com</t>
  </si>
  <si>
    <t xml:space="preserve">Gabrielle </t>
  </si>
  <si>
    <t>@GSWilliams_News</t>
  </si>
  <si>
    <t>gwilliams@wect.com</t>
  </si>
  <si>
    <t>Featherstone</t>
  </si>
  <si>
    <t>@EmilyWECT</t>
  </si>
  <si>
    <t>efeatherston@wect.com</t>
  </si>
  <si>
    <t>Guarino</t>
  </si>
  <si>
    <t>@AlexWECT</t>
  </si>
  <si>
    <t>aguarino@wect.com</t>
  </si>
  <si>
    <t>Reed</t>
  </si>
  <si>
    <t>@BryantReedWECT6</t>
  </si>
  <si>
    <t>breed@wect.com</t>
  </si>
  <si>
    <t>Kailey</t>
  </si>
  <si>
    <t>@KaileyWECT</t>
  </si>
  <si>
    <t>ktracy@wect.com</t>
  </si>
  <si>
    <t>Ann</t>
  </si>
  <si>
    <t>McAdams</t>
  </si>
  <si>
    <t>WFMY Greensboro CBS  2</t>
  </si>
  <si>
    <t>Julie</t>
  </si>
  <si>
    <t>@julie_luck</t>
  </si>
  <si>
    <t>1615 Phillips Ave.</t>
  </si>
  <si>
    <t>336-379-9369</t>
  </si>
  <si>
    <t>https://www.wfmynews2.com/</t>
  </si>
  <si>
    <t>Tracey</t>
  </si>
  <si>
    <t>McCain</t>
  </si>
  <si>
    <t>@traceymccain</t>
  </si>
  <si>
    <t>Meghann</t>
  </si>
  <si>
    <t>Mollerus</t>
  </si>
  <si>
    <t>@MeghannMollerus</t>
  </si>
  <si>
    <t>mmollerus@wfmy.com</t>
  </si>
  <si>
    <t>Rivera</t>
  </si>
  <si>
    <t xml:space="preserve">Anchor </t>
  </si>
  <si>
    <t>Chilton</t>
  </si>
  <si>
    <t>@EricChilton</t>
  </si>
  <si>
    <t>Digital Media Director</t>
  </si>
  <si>
    <t>Devetta</t>
  </si>
  <si>
    <t>Blount</t>
  </si>
  <si>
    <t>@NewsGodess</t>
  </si>
  <si>
    <t>dblount@wfmy.com</t>
  </si>
  <si>
    <t>@WFMY</t>
  </si>
  <si>
    <t>news@wfmy.com</t>
  </si>
  <si>
    <t>Adaure</t>
  </si>
  <si>
    <t>Achumba</t>
  </si>
  <si>
    <t>@adaure</t>
  </si>
  <si>
    <t>aachumba@wfmy.com</t>
  </si>
  <si>
    <t>McCarty</t>
  </si>
  <si>
    <t>@AlmaJMcCarty</t>
  </si>
  <si>
    <t>amccarty@wfmy.com</t>
  </si>
  <si>
    <t>Taheshah</t>
  </si>
  <si>
    <t>Moise</t>
  </si>
  <si>
    <t>@Taheshah</t>
  </si>
  <si>
    <t>tmoise@wfmy.com</t>
  </si>
  <si>
    <t>Kandace</t>
  </si>
  <si>
    <t>Redd</t>
  </si>
  <si>
    <t>@KandaceReddTV</t>
  </si>
  <si>
    <t>kredd@wfmy.com</t>
  </si>
  <si>
    <t>Chad</t>
  </si>
  <si>
    <t>Silber</t>
  </si>
  <si>
    <t xml:space="preserve"> @ChadSilber</t>
  </si>
  <si>
    <t>Winters</t>
  </si>
  <si>
    <t>@JessWintersTV</t>
  </si>
  <si>
    <t>Wright</t>
  </si>
  <si>
    <t>@ptwright</t>
  </si>
  <si>
    <t>Briscoe</t>
  </si>
  <si>
    <t>@watchdogben</t>
  </si>
  <si>
    <t>bbriscoe@wfmy.com</t>
  </si>
  <si>
    <t>WGHP-TV Fox 8</t>
  </si>
  <si>
    <t>Tess</t>
  </si>
  <si>
    <t>Bergebuhr</t>
  </si>
  <si>
    <t>@Tessbargebuhr</t>
  </si>
  <si>
    <t>Tess.Bargebuhr@wghp.com</t>
  </si>
  <si>
    <t>2005 Francis St.</t>
  </si>
  <si>
    <t>336-841-8888</t>
  </si>
  <si>
    <t>https://myfox8.com/</t>
  </si>
  <si>
    <t>Clemons</t>
  </si>
  <si>
    <t>@myfox8</t>
  </si>
  <si>
    <t>tracy.clemons@wghp.com</t>
  </si>
  <si>
    <t xml:space="preserve">Neill </t>
  </si>
  <si>
    <t>McNeill</t>
  </si>
  <si>
    <t>Natalie.Wilson@wghp.com</t>
  </si>
  <si>
    <t xml:space="preserve">High Point </t>
  </si>
  <si>
    <t>cindy.farmer@wghp.com</t>
  </si>
  <si>
    <t>brad.jones@wghp.com</t>
  </si>
  <si>
    <t xml:space="preserve">Katie </t>
  </si>
  <si>
    <t>Nordeen</t>
  </si>
  <si>
    <t>Assistant News Director</t>
  </si>
  <si>
    <t>Denberg</t>
  </si>
  <si>
    <t>@LDENBERG</t>
  </si>
  <si>
    <t>lori.denberg@wghp.com</t>
  </si>
  <si>
    <t>Daniels</t>
  </si>
  <si>
    <t>kevin.daniels@wghp.com</t>
  </si>
  <si>
    <t>news@wghp.com</t>
  </si>
  <si>
    <t>336-841-6397</t>
  </si>
  <si>
    <t>Adrienne</t>
  </si>
  <si>
    <t>DiPiazza</t>
  </si>
  <si>
    <t>Hennessey</t>
  </si>
  <si>
    <t>@1JasmineSpencer</t>
  </si>
  <si>
    <t>Steen</t>
  </si>
  <si>
    <t>@OSteenNews</t>
  </si>
  <si>
    <t>olivia.steen@wghp.com</t>
  </si>
  <si>
    <t xml:space="preserve">Chad </t>
  </si>
  <si>
    <t>Tucker</t>
  </si>
  <si>
    <t>Turman</t>
  </si>
  <si>
    <t>lindsay.turman@wghp.com</t>
  </si>
  <si>
    <t>Reporter/Anchor</t>
  </si>
  <si>
    <t>Buckley</t>
  </si>
  <si>
    <t>WILM-TV Wilmington 10</t>
  </si>
  <si>
    <t>contact@wilm-tv.com</t>
  </si>
  <si>
    <t>25 North Kerr Avenue</t>
  </si>
  <si>
    <t xml:space="preserve">Wilmington </t>
  </si>
  <si>
    <t>910-798-0000</t>
  </si>
  <si>
    <t>http://www.capitolbroadcasting.com/divisions/television/wilm-tv/</t>
  </si>
  <si>
    <t>WITN-TV Greenville NBC</t>
  </si>
  <si>
    <t>Cassandra</t>
  </si>
  <si>
    <t>@WITN</t>
  </si>
  <si>
    <t>cassandra.bell@witn.com</t>
  </si>
  <si>
    <t>275 E. Arlington Blvd.</t>
  </si>
  <si>
    <t>Greenvillle</t>
  </si>
  <si>
    <t>252-946-3131</t>
  </si>
  <si>
    <t>https://www.witn.com/</t>
  </si>
  <si>
    <t>Bateson</t>
  </si>
  <si>
    <t>elizabeth.bateson@witn.com</t>
  </si>
  <si>
    <t>252-672-9846</t>
  </si>
  <si>
    <t>sharon.johnson@witn.com</t>
  </si>
  <si>
    <t>Bureau Chief (New Bern)</t>
  </si>
  <si>
    <t>Herchik</t>
  </si>
  <si>
    <t>matt.herchik@witn.com</t>
  </si>
  <si>
    <t>252-672-9486</t>
  </si>
  <si>
    <t>Bauman</t>
  </si>
  <si>
    <t>WJZY-WMYT Charlotte Fox 46</t>
  </si>
  <si>
    <t>Brien</t>
  </si>
  <si>
    <t>Blakely</t>
  </si>
  <si>
    <t>3501 Performance Road</t>
  </si>
  <si>
    <t>704- 944-3300</t>
  </si>
  <si>
    <t>http://www.fox46charlotte.com/</t>
  </si>
  <si>
    <t>Clein</t>
  </si>
  <si>
    <t>@LindsayClein</t>
  </si>
  <si>
    <t>lindsay.clein@foxtv.com</t>
  </si>
  <si>
    <t>@jasonfox46</t>
  </si>
  <si>
    <t>jason.harper@foxtv.com</t>
  </si>
  <si>
    <t>mike.lewis@foxtv.com</t>
  </si>
  <si>
    <t>704-944-3305</t>
  </si>
  <si>
    <t>@FOX46News</t>
  </si>
  <si>
    <t>newstips46@foxtv.com</t>
  </si>
  <si>
    <t xml:space="preserve">Diana </t>
  </si>
  <si>
    <t>@DAlvearFOX46</t>
  </si>
  <si>
    <t>Diana.Alvear@FOXTV.com</t>
  </si>
  <si>
    <t>Kanady</t>
  </si>
  <si>
    <t>Amber</t>
  </si>
  <si>
    <t>@AmberFOX46</t>
  </si>
  <si>
    <t>amber.roberts@foxtv.com</t>
  </si>
  <si>
    <t>Sentendrey</t>
  </si>
  <si>
    <t>Sims</t>
  </si>
  <si>
    <t>brandon.smith@foxtv.com</t>
  </si>
  <si>
    <t>WLOS-TV Asheville ABC News 13</t>
  </si>
  <si>
    <t>Fraboni</t>
  </si>
  <si>
    <t>@Frabonz</t>
  </si>
  <si>
    <t>ffraboni@wlos.com</t>
  </si>
  <si>
    <t>110 Technology Drive</t>
  </si>
  <si>
    <t>828-684-1340</t>
  </si>
  <si>
    <t>https://wlos.com/</t>
  </si>
  <si>
    <t>Darcel</t>
  </si>
  <si>
    <t>Grimes</t>
  </si>
  <si>
    <t>@darcelgrimes</t>
  </si>
  <si>
    <t>dgrimes@wlos.com</t>
  </si>
  <si>
    <t>Headrick</t>
  </si>
  <si>
    <t>@HollyHeadrick</t>
  </si>
  <si>
    <t>hheadrick@wlos.com</t>
  </si>
  <si>
    <t>Kracher</t>
  </si>
  <si>
    <t>@FrankKracher</t>
  </si>
  <si>
    <t xml:space="preserve">Jay </t>
  </si>
  <si>
    <t>Siltzer</t>
  </si>
  <si>
    <t>@jaynews13</t>
  </si>
  <si>
    <t xml:space="preserve">Joe </t>
  </si>
  <si>
    <t>Fishleigh</t>
  </si>
  <si>
    <t>@WLOS_13</t>
  </si>
  <si>
    <t>jfishleigh@wlos.com</t>
  </si>
  <si>
    <t>Nemitz</t>
  </si>
  <si>
    <t>bnemitz@wlos.com</t>
  </si>
  <si>
    <t>news@wlos.com</t>
  </si>
  <si>
    <t>@jchinton</t>
  </si>
  <si>
    <t>jhinton@wlos.com</t>
  </si>
  <si>
    <t>Kimberly</t>
  </si>
  <si>
    <t>@kimkingreports</t>
  </si>
  <si>
    <t>Le</t>
  </si>
  <si>
    <t>@AbsoluteLe</t>
  </si>
  <si>
    <t>johnle@wlos.com</t>
  </si>
  <si>
    <t>Surles</t>
  </si>
  <si>
    <t>@AshleaSurles</t>
  </si>
  <si>
    <t>Botelho</t>
  </si>
  <si>
    <t>@DarrenBotelho</t>
  </si>
  <si>
    <t>drbotelho@wlos.com</t>
  </si>
  <si>
    <t>Adelson</t>
  </si>
  <si>
    <t>@AaronAdelson</t>
  </si>
  <si>
    <t>amadelson@wlos.com</t>
  </si>
  <si>
    <t>Emert</t>
  </si>
  <si>
    <t>@JenniferEmert</t>
  </si>
  <si>
    <t>jmemert@wlos.com</t>
  </si>
  <si>
    <t>WNCN - TV Raleigh CBS 17</t>
  </si>
  <si>
    <t>Felicia</t>
  </si>
  <si>
    <t>Bolton</t>
  </si>
  <si>
    <t>@FeliciaBoltonTV</t>
  </si>
  <si>
    <t>fbolton@wncn.com</t>
  </si>
  <si>
    <t>1205 Front St.</t>
  </si>
  <si>
    <t>919-835-6364</t>
  </si>
  <si>
    <t>https://www.cbs17.com/</t>
  </si>
  <si>
    <t>Russ</t>
  </si>
  <si>
    <t>Bowen</t>
  </si>
  <si>
    <t>@CbsYoung</t>
  </si>
  <si>
    <t>byoung@wncn.com</t>
  </si>
  <si>
    <t>Maggie</t>
  </si>
  <si>
    <t>Marius</t>
  </si>
  <si>
    <t>Payton</t>
  </si>
  <si>
    <t>@MPaytonCBS17</t>
  </si>
  <si>
    <t>mpayton@cbs17.com</t>
  </si>
  <si>
    <t>@AngelaDTaylor</t>
  </si>
  <si>
    <t>ataylor@wncn.com</t>
  </si>
  <si>
    <t>Bridget</t>
  </si>
  <si>
    <t>@bridgetchapman_</t>
  </si>
  <si>
    <t>bchapman@wncn.com</t>
  </si>
  <si>
    <t>919-836-1717</t>
  </si>
  <si>
    <t>Cutler</t>
  </si>
  <si>
    <t>Zak</t>
  </si>
  <si>
    <t>Dahlheimer</t>
  </si>
  <si>
    <t>@WNCN</t>
  </si>
  <si>
    <t>zdahlheimer@cbs17.com</t>
  </si>
  <si>
    <t xml:space="preserve">Jamiese </t>
  </si>
  <si>
    <t>@ThePriceReport</t>
  </si>
  <si>
    <t>jprice@wncn.com</t>
  </si>
  <si>
    <t>Essex</t>
  </si>
  <si>
    <t>@RichardEssexIII</t>
  </si>
  <si>
    <t>ressex@wncn.com</t>
  </si>
  <si>
    <t>Hyland</t>
  </si>
  <si>
    <t>@PositivelyBrie</t>
  </si>
  <si>
    <t>briejackson@nexstar.tv</t>
  </si>
  <si>
    <t>@KellyEKennedyTV</t>
  </si>
  <si>
    <t>kkennedy@wncn.com</t>
  </si>
  <si>
    <t xml:space="preserve">Holden </t>
  </si>
  <si>
    <t>Kurwicki </t>
  </si>
  <si>
    <t>hkurwicki@cbs17.com</t>
  </si>
  <si>
    <t>Derrick</t>
  </si>
  <si>
    <t xml:space="preserve">Lewis </t>
  </si>
  <si>
    <t>@DerrickQLewis</t>
  </si>
  <si>
    <t>dlewis@wncn.com</t>
  </si>
  <si>
    <t>Quigley</t>
  </si>
  <si>
    <t>@ColleenWNCN</t>
  </si>
  <si>
    <t>cquigley@wncn.com</t>
  </si>
  <si>
    <t>Sbraccia</t>
  </si>
  <si>
    <t>@steveswncn</t>
  </si>
  <si>
    <t>ssbraccia@wncn.com</t>
  </si>
  <si>
    <t>WNCR-TV</t>
  </si>
  <si>
    <t>1280 Wesylan Blvd.</t>
  </si>
  <si>
    <t xml:space="preserve">Rocky Mount </t>
  </si>
  <si>
    <t>252-407-8365</t>
  </si>
  <si>
    <t>WNCT-TV Greenville CBS News 9</t>
  </si>
  <si>
    <t>Dillon</t>
  </si>
  <si>
    <t>@wnct9</t>
  </si>
  <si>
    <t>dhuffman@wnct.com</t>
  </si>
  <si>
    <t>3221 S. Evans St.</t>
  </si>
  <si>
    <t>252-355-8500</t>
  </si>
  <si>
    <t>https://www.wnct.com/</t>
  </si>
  <si>
    <t>ajoseph@wnct.com</t>
  </si>
  <si>
    <t>Angie</t>
  </si>
  <si>
    <t>Quezada</t>
  </si>
  <si>
    <t>@wnctangieq</t>
  </si>
  <si>
    <t>aquezada@wnct.com</t>
  </si>
  <si>
    <t>Shayla</t>
  </si>
  <si>
    <t>Reeves</t>
  </si>
  <si>
    <t>@wnctshayla</t>
  </si>
  <si>
    <t>sreaves@wnct.com</t>
  </si>
  <si>
    <t>Maria</t>
  </si>
  <si>
    <t>Satira</t>
  </si>
  <si>
    <t xml:space="preserve">Ken </t>
  </si>
  <si>
    <t>Waltling</t>
  </si>
  <si>
    <t>@KenWNCT</t>
  </si>
  <si>
    <t>newsdesk@wnct.com</t>
  </si>
  <si>
    <t xml:space="preserve">Ariana </t>
  </si>
  <si>
    <t>Kraft</t>
  </si>
  <si>
    <t>akraft@wnct.com</t>
  </si>
  <si>
    <t>Camila</t>
  </si>
  <si>
    <t>Barco</t>
  </si>
  <si>
    <t>Cbarco@wnct.com </t>
  </si>
  <si>
    <t>Gann</t>
  </si>
  <si>
    <t>kgann@wnct.com</t>
  </si>
  <si>
    <t xml:space="preserve">Connor </t>
  </si>
  <si>
    <t>Kick</t>
  </si>
  <si>
    <t>ckick@wnct.com</t>
  </si>
  <si>
    <t>Augustine</t>
  </si>
  <si>
    <t>dmoody@wnct.com</t>
  </si>
  <si>
    <t>Forsey</t>
  </si>
  <si>
    <t>mforsey@wnct.com</t>
  </si>
  <si>
    <t xml:space="preserve">Aaron </t>
  </si>
  <si>
    <t>Deane</t>
  </si>
  <si>
    <t>adeane@wnct.com</t>
  </si>
  <si>
    <t>WRAL-TV Raleigh NBC 5</t>
  </si>
  <si>
    <t>Kathryn</t>
  </si>
  <si>
    <t>@KathrynWRAL</t>
  </si>
  <si>
    <t>919-821-8600</t>
  </si>
  <si>
    <t>https://www.wral.com/</t>
  </si>
  <si>
    <t>Renee</t>
  </si>
  <si>
    <t>Chou</t>
  </si>
  <si>
    <t>rchou@wral.com</t>
  </si>
  <si>
    <t>Crabtree</t>
  </si>
  <si>
    <t>@crabberwral</t>
  </si>
  <si>
    <t>dcrabtree@wral.com</t>
  </si>
  <si>
    <t>@KenSmithTV</t>
  </si>
  <si>
    <t>ksmith@wral.com</t>
  </si>
  <si>
    <t>Assignment Editor</t>
  </si>
  <si>
    <t>Jamila</t>
  </si>
  <si>
    <t>Elder</t>
  </si>
  <si>
    <t>jelder@wral.com</t>
  </si>
  <si>
    <t>Joyner</t>
  </si>
  <si>
    <t>@WRAL</t>
  </si>
  <si>
    <t>jjoyner@wral.com</t>
  </si>
  <si>
    <t>Aysu</t>
  </si>
  <si>
    <t>Basaran</t>
  </si>
  <si>
    <t>@aysu</t>
  </si>
  <si>
    <t>abasaran@wral.com</t>
  </si>
  <si>
    <t>Capitol Bureau Chief</t>
  </si>
  <si>
    <t>@NCCapitol</t>
  </si>
  <si>
    <t xml:space="preserve">919-619-3099
</t>
  </si>
  <si>
    <t>Laliberte</t>
  </si>
  <si>
    <t>@WRALMonica</t>
  </si>
  <si>
    <t>mlaliberte@wral.com</t>
  </si>
  <si>
    <t>Host "Tarheel Traveler"</t>
  </si>
  <si>
    <t>Mason</t>
  </si>
  <si>
    <t>smason@wral.com</t>
  </si>
  <si>
    <t>910-486-4617</t>
  </si>
  <si>
    <t>https://www.wral.com/tar_heel_traveler/7864133/</t>
  </si>
  <si>
    <t>Gall</t>
  </si>
  <si>
    <t>rgall@wral.com</t>
  </si>
  <si>
    <t>newstip@wral.com</t>
  </si>
  <si>
    <t>Fain</t>
  </si>
  <si>
    <t>@TravisFain</t>
  </si>
  <si>
    <t>tfain@wral.com</t>
  </si>
  <si>
    <t>919.630.9296 </t>
  </si>
  <si>
    <t>Sloane</t>
  </si>
  <si>
    <t>Heffernan</t>
  </si>
  <si>
    <t>sheffernan@wral.com</t>
  </si>
  <si>
    <t>Lamb</t>
  </si>
  <si>
    <t>@alamb</t>
  </si>
  <si>
    <t>Bryan</t>
  </si>
  <si>
    <t>Mims</t>
  </si>
  <si>
    <t>bmims@wral.com</t>
  </si>
  <si>
    <t>225 Green St.</t>
  </si>
  <si>
    <t>Candace</t>
  </si>
  <si>
    <t>Sweat</t>
  </si>
  <si>
    <t>csweat@wral.com</t>
  </si>
  <si>
    <t>Mikaya</t>
  </si>
  <si>
    <t>Thurmond</t>
  </si>
  <si>
    <t>mthurmond@wral.com</t>
  </si>
  <si>
    <t>Cullen</t>
  </si>
  <si>
    <t>Browder</t>
  </si>
  <si>
    <t>cbrowder@wral.com</t>
  </si>
  <si>
    <t xml:space="preserve">Senior Producer </t>
  </si>
  <si>
    <t>Kerr</t>
  </si>
  <si>
    <t>rkerr@wral.com</t>
  </si>
  <si>
    <t>Editor "Out and About"</t>
  </si>
  <si>
    <t>Hanrahan</t>
  </si>
  <si>
    <t>@WRALeighWood</t>
  </si>
  <si>
    <t>khanrahan@wral.com</t>
  </si>
  <si>
    <t>Conway</t>
  </si>
  <si>
    <t>jconway@wral.com</t>
  </si>
  <si>
    <t xml:space="preserve">Alfred </t>
  </si>
  <si>
    <t>acharles@wral.com</t>
  </si>
  <si>
    <t>Dukes</t>
  </si>
  <si>
    <t>tdukes@wral.com</t>
  </si>
  <si>
    <t>2619 Western Blvd</t>
  </si>
  <si>
    <t>919 890-6000</t>
  </si>
  <si>
    <t>WRDC-TV Raleigh CW</t>
  </si>
  <si>
    <t>Hummel</t>
  </si>
  <si>
    <t>@thecw22</t>
  </si>
  <si>
    <t>GM@raleighcw.com</t>
  </si>
  <si>
    <t>3012 Highwoods Blvd., Suite 101</t>
  </si>
  <si>
    <t>919-872-2854</t>
  </si>
  <si>
    <t>http://myrdctv.com/</t>
  </si>
  <si>
    <t>community@raleighcw.com</t>
  </si>
  <si>
    <t>WSOC-TV Charlotte 9</t>
  </si>
  <si>
    <t>Boyd</t>
  </si>
  <si>
    <t>@PaulBoydWSOC9</t>
  </si>
  <si>
    <t>704-335-4871</t>
  </si>
  <si>
    <t>https://www.wsoctv.com</t>
  </si>
  <si>
    <t>Erica</t>
  </si>
  <si>
    <t>Faherty</t>
  </si>
  <si>
    <t>@FahertyWSOC9</t>
  </si>
  <si>
    <t>dave.faherty@wsoc-tv.com</t>
  </si>
  <si>
    <t>Susanna</t>
  </si>
  <si>
    <t>Black</t>
  </si>
  <si>
    <t>Brittney</t>
  </si>
  <si>
    <t>@BrittneyWSOC9</t>
  </si>
  <si>
    <t>Latos</t>
  </si>
  <si>
    <t>@AllisonWSOC9</t>
  </si>
  <si>
    <t>@JPaulWSOC9</t>
  </si>
  <si>
    <t>mike.oliveira@wsoc-tv.com</t>
  </si>
  <si>
    <t>910-335-4871</t>
  </si>
  <si>
    <t>assignment@wsoc-tv.com</t>
  </si>
  <si>
    <t>Barber</t>
  </si>
  <si>
    <t>Becker</t>
  </si>
  <si>
    <t>DaShawn</t>
  </si>
  <si>
    <t>@DaShawnWSOC9</t>
  </si>
  <si>
    <t>@JoeBrunoWSOC9</t>
  </si>
  <si>
    <t>Esposito</t>
  </si>
  <si>
    <t>@GinaWSOC9</t>
  </si>
  <si>
    <t>Elsa</t>
  </si>
  <si>
    <t>Gillis</t>
  </si>
  <si>
    <t>@ElsaWSOC9</t>
  </si>
  <si>
    <t>Tinoco</t>
  </si>
  <si>
    <t xml:space="preserve"> @STinocoWSOC9</t>
  </si>
  <si>
    <t>Lemon</t>
  </si>
  <si>
    <t>@kenlemonWSOC9</t>
  </si>
  <si>
    <t>Suskin</t>
  </si>
  <si>
    <t>@GSuskinWSOC9</t>
  </si>
  <si>
    <t>Stoogenke</t>
  </si>
  <si>
    <t>WSPA - TV Greenville/Spartanburg CBS 7</t>
  </si>
  <si>
    <t>@WSPA7</t>
  </si>
  <si>
    <t>kbrown@wspa.com</t>
  </si>
  <si>
    <t>250 International Drive</t>
  </si>
  <si>
    <t>Spartanburg</t>
  </si>
  <si>
    <t>864-576-7777</t>
  </si>
  <si>
    <t>https://abc11.com/</t>
  </si>
  <si>
    <t xml:space="preserve">Julie </t>
  </si>
  <si>
    <t>@JulieWSPA</t>
  </si>
  <si>
    <t>jedwards@wspa.com</t>
  </si>
  <si>
    <t>Cunningham</t>
  </si>
  <si>
    <t>@fredontv</t>
  </si>
  <si>
    <t>fcunningham@wspa.com</t>
  </si>
  <si>
    <t>Dill</t>
  </si>
  <si>
    <t>@GordonRDill</t>
  </si>
  <si>
    <t>gdill@wspa.com</t>
  </si>
  <si>
    <t>Hoover</t>
  </si>
  <si>
    <t>@benhoover</t>
  </si>
  <si>
    <t>bhoover@wspa.com</t>
  </si>
  <si>
    <t>dlee@wspa.com</t>
  </si>
  <si>
    <t>Sibila</t>
  </si>
  <si>
    <t>Vargas</t>
  </si>
  <si>
    <t>@SibilaTV</t>
  </si>
  <si>
    <t>svargas@wspa.com</t>
  </si>
  <si>
    <t>864-587-4462</t>
  </si>
  <si>
    <t>@TVAmy</t>
  </si>
  <si>
    <t>Kimzey</t>
  </si>
  <si>
    <t>Nicole</t>
  </si>
  <si>
    <t>@NicoleFordTV</t>
  </si>
  <si>
    <t>nford@wspa.com</t>
  </si>
  <si>
    <t>Gorgiaree</t>
  </si>
  <si>
    <t>Godfrey</t>
  </si>
  <si>
    <t>@GeorgiareeG</t>
  </si>
  <si>
    <t>ggodfrey@wspa.com</t>
  </si>
  <si>
    <t>Tobias</t>
  </si>
  <si>
    <t>Rodriguez</t>
  </si>
  <si>
    <t>@tobiasjrod</t>
  </si>
  <si>
    <t>trodriguez@wspa.com</t>
  </si>
  <si>
    <t>Scarpelli</t>
  </si>
  <si>
    <t>@CScarpelliTV</t>
  </si>
  <si>
    <t>cscarpelli@wspa.com</t>
  </si>
  <si>
    <t>WTVD-TV  Raleigh ABC11</t>
  </si>
  <si>
    <t>Blanford</t>
  </si>
  <si>
    <t>319 Fayetteville St., Suite 107</t>
  </si>
  <si>
    <t>919-899-3600</t>
  </si>
  <si>
    <t xml:space="preserve">Joel </t>
  </si>
  <si>
    <t>Gibbs</t>
  </si>
  <si>
    <t>@BGibbsABC11</t>
  </si>
  <si>
    <t>Tisha</t>
  </si>
  <si>
    <t>Rupinta</t>
  </si>
  <si>
    <t>Anthony</t>
  </si>
  <si>
    <t>@AnthonyABC11</t>
  </si>
  <si>
    <t>anthony.brown@abc11.com</t>
  </si>
  <si>
    <t>@JulieABC11</t>
  </si>
  <si>
    <t>julie.wilson@abc1.com</t>
  </si>
  <si>
    <t>Germano</t>
  </si>
  <si>
    <t>Elaina</t>
  </si>
  <si>
    <t>Athans</t>
  </si>
  <si>
    <t>Chapin</t>
  </si>
  <si>
    <t>@JoshChapinABC11</t>
  </si>
  <si>
    <t>josh.chapin@abc11.com</t>
  </si>
  <si>
    <t>DeJaun</t>
  </si>
  <si>
    <t>Hoggard</t>
  </si>
  <si>
    <t xml:space="preserve">Michael </t>
  </si>
  <si>
    <t>Perchick</t>
  </si>
  <si>
    <t>@MichaelPerchick</t>
  </si>
  <si>
    <t>Michael.Perchick@abc11.com</t>
  </si>
  <si>
    <t>Ana</t>
  </si>
  <si>
    <t>@AnaRiveraABC11</t>
  </si>
  <si>
    <t>ana.rivera@abc11.com</t>
  </si>
  <si>
    <t xml:space="preserve">Gloria </t>
  </si>
  <si>
    <t>Reporter (Fayetteville Newsroom)</t>
  </si>
  <si>
    <t>Akilah</t>
  </si>
  <si>
    <t>@DavisABC11</t>
  </si>
  <si>
    <t>akilah.davis@abc11.com</t>
  </si>
  <si>
    <t>Norwood</t>
  </si>
  <si>
    <t>@MorganABC11</t>
  </si>
  <si>
    <t>morgan.norwood@abc11.com</t>
  </si>
  <si>
    <t>Johnah</t>
  </si>
  <si>
    <t>Kaplan</t>
  </si>
  <si>
    <t>@KaplanABC11</t>
  </si>
  <si>
    <t>jonah.kaplan@abc11.com</t>
  </si>
  <si>
    <t xml:space="preserve">Reporter (Politics &amp; Breaking News) </t>
  </si>
  <si>
    <t>Pulliam</t>
  </si>
  <si>
    <t>Reporter (Raleigh Newsroom)</t>
  </si>
  <si>
    <t>Reporter (Troubleshooter)</t>
  </si>
  <si>
    <t>@DWilsonABC11</t>
  </si>
  <si>
    <t>troubleshooter@abc11.com</t>
  </si>
  <si>
    <t>919-688-4357</t>
  </si>
  <si>
    <t>WTVI-TV PBS Charlotte</t>
  </si>
  <si>
    <t>Director of Education &amp; Outreach</t>
  </si>
  <si>
    <t xml:space="preserve">Ivy </t>
  </si>
  <si>
    <t>DeShield</t>
  </si>
  <si>
    <t>@wtvi</t>
  </si>
  <si>
    <t>ivy.deshield@cpcc.edu</t>
  </si>
  <si>
    <t>3242 Commonwealth Ave.</t>
  </si>
  <si>
    <t>704-330-6703</t>
  </si>
  <si>
    <t>http://www.wtvi.org</t>
  </si>
  <si>
    <t>Director of Programming &amp; Traffic</t>
  </si>
  <si>
    <t xml:space="preserve">Amelia </t>
  </si>
  <si>
    <t>Coughlin</t>
  </si>
  <si>
    <t>amelia.coughlin@cpcc.edu</t>
  </si>
  <si>
    <t>704-330-5918</t>
  </si>
  <si>
    <t xml:space="preserve">Suzette </t>
  </si>
  <si>
    <t>Rhee</t>
  </si>
  <si>
    <t>suzette.rheef@cpcc.edu</t>
  </si>
  <si>
    <t>Burkett</t>
  </si>
  <si>
    <t>704-330-5940</t>
  </si>
  <si>
    <t>Branscum </t>
  </si>
  <si>
    <t>john.branscum@cpcc.edu</t>
  </si>
  <si>
    <t>704-330-5046 </t>
  </si>
  <si>
    <t xml:space="preserve">Russ </t>
  </si>
  <si>
    <t>Hunsinger</t>
  </si>
  <si>
    <t>russ.hunsinger@cpcc.edu</t>
  </si>
  <si>
    <t>704-330-6570</t>
  </si>
  <si>
    <t>Stacker</t>
  </si>
  <si>
    <t>doug.stacker@cpcc.edu</t>
  </si>
  <si>
    <t>704-330-6405</t>
  </si>
  <si>
    <t>Terzis</t>
  </si>
  <si>
    <t>jason.terzis@cpcc.edu</t>
  </si>
  <si>
    <t>704-330-3904</t>
  </si>
  <si>
    <t>Sonier</t>
  </si>
  <si>
    <t>jeff.sonier@cpcc.edu</t>
  </si>
  <si>
    <t>704-330-5919</t>
  </si>
  <si>
    <t>WWAY-TV Cape Fear ABC 3</t>
  </si>
  <si>
    <t>Randy</t>
  </si>
  <si>
    <t>@Randyonthenews</t>
  </si>
  <si>
    <t>1224 Magnolia Village Way</t>
  </si>
  <si>
    <t>Leland</t>
  </si>
  <si>
    <t>910-762-8581</t>
  </si>
  <si>
    <t>https://www.wwaytv3.com</t>
  </si>
  <si>
    <t>Fitzpatrick</t>
  </si>
  <si>
    <t>Gregory</t>
  </si>
  <si>
    <t>@donnagregorync</t>
  </si>
  <si>
    <t>newsroom@wwaytv3.com</t>
  </si>
  <si>
    <t>Hanna</t>
  </si>
  <si>
    <t>Rivenbark</t>
  </si>
  <si>
    <t>@JeffRivenbark</t>
  </si>
  <si>
    <t>jrivenbark@wwaytv3.com</t>
  </si>
  <si>
    <t>Marcy</t>
  </si>
  <si>
    <t>Cuevas</t>
  </si>
  <si>
    <t>Sherer</t>
  </si>
  <si>
    <t>@ShererNews</t>
  </si>
  <si>
    <t>@WWAY</t>
  </si>
  <si>
    <t>Kylie</t>
  </si>
  <si>
    <t>@kyliejoneswway</t>
  </si>
  <si>
    <t>kjones@wwaytv.3.com</t>
  </si>
  <si>
    <t>WXII-TV Winston-Salem NBC 12</t>
  </si>
  <si>
    <t>Kenny</t>
  </si>
  <si>
    <t xml:space="preserve">Beck </t>
  </si>
  <si>
    <t>700 Coliseum Drive</t>
  </si>
  <si>
    <t xml:space="preserve">Winston Salem </t>
  </si>
  <si>
    <t>336-721-9944</t>
  </si>
  <si>
    <t>https://www.wxii12.com/</t>
  </si>
  <si>
    <t>Briana</t>
  </si>
  <si>
    <t>Conner</t>
  </si>
  <si>
    <t>Margaret</t>
  </si>
  <si>
    <t>@margaretwxii</t>
  </si>
  <si>
    <t>mjjohnson@hearst.com</t>
  </si>
  <si>
    <t>@BrandonBatesTV</t>
  </si>
  <si>
    <t>newstips@wxii12.com</t>
  </si>
  <si>
    <t>Wanda</t>
  </si>
  <si>
    <t>Starke</t>
  </si>
  <si>
    <t xml:space="preserve">Meredith </t>
  </si>
  <si>
    <t>Stutz</t>
  </si>
  <si>
    <t>@WXIIMeredith</t>
  </si>
  <si>
    <t xml:space="preserve">Davonté </t>
  </si>
  <si>
    <t>McKenith</t>
  </si>
  <si>
    <t>@DaVonteMcKenith</t>
  </si>
  <si>
    <t>dmckeith@hearst.com</t>
  </si>
  <si>
    <t>Van Scoy</t>
  </si>
  <si>
    <t>Anchor (Breaking News)</t>
  </si>
  <si>
    <t>Brea</t>
  </si>
  <si>
    <t>Love</t>
  </si>
  <si>
    <t>@WXIIBreaLove</t>
  </si>
  <si>
    <t>brea.love@hearst.com</t>
  </si>
  <si>
    <t>Butt</t>
  </si>
  <si>
    <t>@WXII</t>
  </si>
  <si>
    <t>mbutt@hearst.com</t>
  </si>
  <si>
    <t xml:space="preserve">Kirsten </t>
  </si>
  <si>
    <t>@WXIIKirsten</t>
  </si>
  <si>
    <t>Kirsten.Gutierrez@hearst.com</t>
  </si>
  <si>
    <t>@WXIISteveKing</t>
  </si>
  <si>
    <t>sking@hearst.com</t>
  </si>
  <si>
    <t>O'Neil</t>
  </si>
  <si>
    <t>boneil@hearst.com</t>
  </si>
  <si>
    <t>Talitha</t>
  </si>
  <si>
    <t>Vickers</t>
  </si>
  <si>
    <t>Reporter (Special Projects)</t>
  </si>
  <si>
    <t>@wandastarkewxii</t>
  </si>
  <si>
    <t>wstarke@hearst.com</t>
  </si>
  <si>
    <t>WXLV-TV Winston-Salem ABC 45</t>
  </si>
  <si>
    <t>newsdirector@wxii12.com</t>
  </si>
  <si>
    <t>336-722-4545</t>
  </si>
  <si>
    <t>http://abc45.com/</t>
  </si>
  <si>
    <t>Anchor/Reporter</t>
  </si>
  <si>
    <t>Owens</t>
  </si>
  <si>
    <t>aowens@newsobserver.com</t>
  </si>
  <si>
    <t>athomas@newsobserver.com</t>
  </si>
  <si>
    <t>News producer</t>
  </si>
  <si>
    <t xml:space="preserve">Alexis </t>
  </si>
  <si>
    <t>Porter</t>
  </si>
  <si>
    <t>aporter@newsobserver.com</t>
  </si>
  <si>
    <t>Lorick</t>
  </si>
  <si>
    <t>alorick@newsobserver.com</t>
  </si>
  <si>
    <t>Photographer</t>
  </si>
  <si>
    <t xml:space="preserve">Andrew </t>
  </si>
  <si>
    <t>Cumbee</t>
  </si>
  <si>
    <t>acumbee@newsobserver.com</t>
  </si>
  <si>
    <t>Enterprise executive producer</t>
  </si>
  <si>
    <t>atalley@newsobserver.com</t>
  </si>
  <si>
    <t>Shrader</t>
  </si>
  <si>
    <t>bshrader@newsobserver.com</t>
  </si>
  <si>
    <t>Director/producer</t>
  </si>
  <si>
    <t>bthomas@newsobserver.com</t>
  </si>
  <si>
    <t>Assignment editor</t>
  </si>
  <si>
    <t xml:space="preserve">Carol </t>
  </si>
  <si>
    <t>cwatson@newsobserver.com</t>
  </si>
  <si>
    <t>Flowers</t>
  </si>
  <si>
    <t>cflowers@newsobserver.com</t>
  </si>
  <si>
    <t xml:space="preserve">Darrell </t>
  </si>
  <si>
    <t>Pryor</t>
  </si>
  <si>
    <t>dpryor@newsobserver.com</t>
  </si>
  <si>
    <t xml:space="preserve">Darwin </t>
  </si>
  <si>
    <t xml:space="preserve">Guggenbiller </t>
  </si>
  <si>
    <t>dguggenbiller@newsobserver.com</t>
  </si>
  <si>
    <t xml:space="preserve">Debra </t>
  </si>
  <si>
    <t>dmorgan@newsobserver.com</t>
  </si>
  <si>
    <t>Chief photographer</t>
  </si>
  <si>
    <t xml:space="preserve">Edward </t>
  </si>
  <si>
    <t xml:space="preserve">Wilson </t>
  </si>
  <si>
    <t>ewilson@newsobserver.com</t>
  </si>
  <si>
    <t xml:space="preserve">Erin </t>
  </si>
  <si>
    <t>Simanskis</t>
  </si>
  <si>
    <t>eSimanskis@newsobserver.com</t>
  </si>
  <si>
    <t xml:space="preserve">Gerald </t>
  </si>
  <si>
    <t>gowens@newsobserver.com</t>
  </si>
  <si>
    <t>Fayetteville reporter</t>
  </si>
  <si>
    <t xml:space="preserve">Gilbert </t>
  </si>
  <si>
    <t>Baez</t>
  </si>
  <si>
    <t>gbaez@newsobserver.com</t>
  </si>
  <si>
    <t xml:space="preserve">Greg </t>
  </si>
  <si>
    <t>gclark@newsobserver.com</t>
  </si>
  <si>
    <t xml:space="preserve">Ziller </t>
  </si>
  <si>
    <t>gziler@newsobserver.com</t>
  </si>
  <si>
    <t xml:space="preserve">Holly </t>
  </si>
  <si>
    <t>Iverson</t>
  </si>
  <si>
    <t>hiverson@newsobserver.com</t>
  </si>
  <si>
    <t xml:space="preserve">Jamie </t>
  </si>
  <si>
    <t>Munden</t>
  </si>
  <si>
    <t>jmunden@newsobserver.com</t>
  </si>
  <si>
    <t>jthomas@newsobserver.com</t>
  </si>
  <si>
    <t>jnelson@newsobserver.com</t>
  </si>
  <si>
    <t>Hogan</t>
  </si>
  <si>
    <t>jhogan@newsobserver.com</t>
  </si>
  <si>
    <t>Consumer Reporter</t>
  </si>
  <si>
    <t>Matarese</t>
  </si>
  <si>
    <t>jmatarese@newsobserver.com</t>
  </si>
  <si>
    <t>Payne</t>
  </si>
  <si>
    <t>jpayne@newsobserver.com</t>
  </si>
  <si>
    <t xml:space="preserve">Julian </t>
  </si>
  <si>
    <t>Grace</t>
  </si>
  <si>
    <t>jgrace@newsobserver.com</t>
  </si>
  <si>
    <t xml:space="preserve">Kasey </t>
  </si>
  <si>
    <t>kcunningham@newsobserver.com</t>
  </si>
  <si>
    <t xml:space="preserve">Keith </t>
  </si>
  <si>
    <t>kbaker@newsobserver.com</t>
  </si>
  <si>
    <t>Riner</t>
  </si>
  <si>
    <t>kriner@newsobserver.com</t>
  </si>
  <si>
    <t>Morning executive producer</t>
  </si>
  <si>
    <t>Ursich</t>
  </si>
  <si>
    <t>kursich@newsobserver.com</t>
  </si>
  <si>
    <t>DesArmo</t>
  </si>
  <si>
    <t>ldesarmo@newsobserver.com</t>
  </si>
  <si>
    <t>Slome</t>
  </si>
  <si>
    <t>lslome@newsobserver.com</t>
  </si>
  <si>
    <t>Thomson</t>
  </si>
  <si>
    <t>lthomson@newsobserver.com</t>
  </si>
  <si>
    <t xml:space="preserve">Lena </t>
  </si>
  <si>
    <t>Tillett</t>
  </si>
  <si>
    <t>ltillett@newsobserver.com</t>
  </si>
  <si>
    <t>Executive producer</t>
  </si>
  <si>
    <t xml:space="preserve">Lori </t>
  </si>
  <si>
    <t>Grant</t>
  </si>
  <si>
    <t>lgrant@newsobserver.com</t>
  </si>
  <si>
    <t xml:space="preserve">Luke </t>
  </si>
  <si>
    <t>Notestine</t>
  </si>
  <si>
    <t>lnotestine@newsobserver.com</t>
  </si>
  <si>
    <t xml:space="preserve">Madeline </t>
  </si>
  <si>
    <t>Stebbins</t>
  </si>
  <si>
    <t>mstebbins@newsobserver.com</t>
  </si>
  <si>
    <t>Mandy</t>
  </si>
  <si>
    <t>mmitchell@newsobserver.com</t>
  </si>
  <si>
    <t xml:space="preserve">Mark </t>
  </si>
  <si>
    <t xml:space="preserve">Boyle </t>
  </si>
  <si>
    <t>mboyle@newsobserver.com</t>
  </si>
  <si>
    <t>molexik@newsobserver.com</t>
  </si>
  <si>
    <t>Stebnicki</t>
  </si>
  <si>
    <t>mstebnicki@newsobserver.com</t>
  </si>
  <si>
    <t>managing editor</t>
  </si>
  <si>
    <t xml:space="preserve">Jennings </t>
  </si>
  <si>
    <t>mjennings@newsobserver.com</t>
  </si>
  <si>
    <t xml:space="preserve">McKenzie </t>
  </si>
  <si>
    <t>mbennett@newsobserver.com</t>
  </si>
  <si>
    <t>Foster</t>
  </si>
  <si>
    <t>mfoster@newsobserver.com</t>
  </si>
  <si>
    <t>mjoyner@newsobserver.com</t>
  </si>
  <si>
    <t xml:space="preserve">Mick </t>
  </si>
  <si>
    <t>mevans@newsobserver.com</t>
  </si>
  <si>
    <t xml:space="preserve">Miriam </t>
  </si>
  <si>
    <t>Melvin</t>
  </si>
  <si>
    <t>mmelvin@newsobserver.com</t>
  </si>
  <si>
    <t xml:space="preserve">Nacarla </t>
  </si>
  <si>
    <t xml:space="preserve">Webb </t>
  </si>
  <si>
    <t>nwebb@newsobserver.com</t>
  </si>
  <si>
    <t xml:space="preserve">Nia </t>
  </si>
  <si>
    <t>Harden</t>
  </si>
  <si>
    <t>nharden@newsobserver.com</t>
  </si>
  <si>
    <t xml:space="preserve">Pete </t>
  </si>
  <si>
    <t xml:space="preserve">James </t>
  </si>
  <si>
    <t>pjames@newsobserver.com</t>
  </si>
  <si>
    <t xml:space="preserve">Rhett </t>
  </si>
  <si>
    <t>Aycock</t>
  </si>
  <si>
    <t>raycock@newsobserver.com</t>
  </si>
  <si>
    <t xml:space="preserve">Richard </t>
  </si>
  <si>
    <t>Adkins</t>
  </si>
  <si>
    <t>radkins@newsobserver.com</t>
  </si>
  <si>
    <t xml:space="preserve">Robert </t>
  </si>
  <si>
    <t>Meikle</t>
  </si>
  <si>
    <t>rmeikle@newsobserver.com</t>
  </si>
  <si>
    <t>Multimedia</t>
  </si>
  <si>
    <t xml:space="preserve">Rosalia </t>
  </si>
  <si>
    <t>Fodera</t>
  </si>
  <si>
    <t>rfodera@newsobserver.com</t>
  </si>
  <si>
    <t>Durham reporter</t>
  </si>
  <si>
    <t>Krueger</t>
  </si>
  <si>
    <t>skrueger@newsobserver.com</t>
  </si>
  <si>
    <t>Nagel</t>
  </si>
  <si>
    <t>snagel@newsobserver.com</t>
  </si>
  <si>
    <t xml:space="preserve">Stephanie </t>
  </si>
  <si>
    <t>Beck</t>
  </si>
  <si>
    <t>sbeck@newsobserver.com</t>
  </si>
  <si>
    <t xml:space="preserve">Terry </t>
  </si>
  <si>
    <t>Cantrell</t>
  </si>
  <si>
    <t>tcantrell@newsobserver.com</t>
  </si>
  <si>
    <t>Olexik</t>
  </si>
  <si>
    <t>rwillett@newsobserver.com</t>
  </si>
  <si>
    <t>@sarahvangelder</t>
  </si>
  <si>
    <t>svangelder@yesmagazine.org</t>
  </si>
  <si>
    <t>van Gelder</t>
  </si>
  <si>
    <t>YES! Magazine</t>
  </si>
  <si>
    <t>@ebruenig</t>
  </si>
  <si>
    <t>elizabeth.bruenig@washpost.com</t>
  </si>
  <si>
    <t>Breunig</t>
  </si>
  <si>
    <t>Elizabeth</t>
  </si>
  <si>
    <t>Washington Post opinion</t>
  </si>
  <si>
    <t>@JStein_WaPo</t>
  </si>
  <si>
    <t>Jeffrey.stein@washpost.com</t>
  </si>
  <si>
    <t>Stein</t>
  </si>
  <si>
    <t>Washington Post</t>
  </si>
  <si>
    <t>jacob.goldstein@dowjones.com</t>
  </si>
  <si>
    <t>Goldstein</t>
  </si>
  <si>
    <t>Jacob</t>
  </si>
  <si>
    <t>Wallstreet Journal</t>
  </si>
  <si>
    <t>@StephArmour1</t>
  </si>
  <si>
    <t>Stephanie.Armour@wsj.com</t>
  </si>
  <si>
    <t>Armour</t>
  </si>
  <si>
    <t>Wall Street Journal</t>
  </si>
  <si>
    <t>@ezraklein</t>
  </si>
  <si>
    <t>ezra@vox.com</t>
  </si>
  <si>
    <t>Klein</t>
  </si>
  <si>
    <t>Ezra</t>
  </si>
  <si>
    <t>lesposito@usnews.com</t>
  </si>
  <si>
    <t xml:space="preserve">Esposito  </t>
  </si>
  <si>
    <t xml:space="preserve">Lisa </t>
  </si>
  <si>
    <t>U.S News and World Report</t>
  </si>
  <si>
    <t>@mcorcoran3</t>
  </si>
  <si>
    <t>m.corcoran@yahoo.com</t>
  </si>
  <si>
    <t>Corcoran</t>
  </si>
  <si>
    <t>@Tara_CR</t>
  </si>
  <si>
    <t>tculp-ressler@americanprogress.org</t>
  </si>
  <si>
    <t>Culp-Ressler</t>
  </si>
  <si>
    <t>Think Progress</t>
  </si>
  <si>
    <t>@amanduhgomez</t>
  </si>
  <si>
    <t>agomez@thinkprogress.org</t>
  </si>
  <si>
    <t>Gomez</t>
  </si>
  <si>
    <t>Amanda Michelle</t>
  </si>
  <si>
    <t>@ryanlcooper</t>
  </si>
  <si>
    <t xml:space="preserve">ryancooper12.011@gmail.com </t>
  </si>
  <si>
    <t xml:space="preserve">The Week </t>
  </si>
  <si>
    <t>@pw_cunningham</t>
  </si>
  <si>
    <t>paige.cunningham@washpost.com</t>
  </si>
  <si>
    <t>Paige Winfield</t>
  </si>
  <si>
    <t>The Washington Post Health 202</t>
  </si>
  <si>
    <t>@allisonkilkenny</t>
  </si>
  <si>
    <t>lighttreasonnews@gmail.com</t>
  </si>
  <si>
    <t>Kilkenny</t>
  </si>
  <si>
    <t>The Nation</t>
  </si>
  <si>
    <t>Katrina</t>
  </si>
  <si>
    <t>@ryangrim</t>
  </si>
  <si>
    <t>ryangrim@gmail.com</t>
  </si>
  <si>
    <t>Grim</t>
  </si>
  <si>
    <t>The Intercept</t>
  </si>
  <si>
    <t>@lhfang</t>
  </si>
  <si>
    <t>lee.fang@theintercept.com</t>
  </si>
  <si>
    <t>Fang</t>
  </si>
  <si>
    <t>The Hill</t>
  </si>
  <si>
    <t>@fivefifths</t>
  </si>
  <si>
    <t>vann@theatlantic.com</t>
  </si>
  <si>
    <t>Newkirk II</t>
  </si>
  <si>
    <t>Vann R.</t>
  </si>
  <si>
    <t>The Atlantic</t>
  </si>
  <si>
    <t>@olgakhazan</t>
  </si>
  <si>
    <t>olga@theatlantic.com</t>
  </si>
  <si>
    <t>Khazan</t>
  </si>
  <si>
    <t>Olga</t>
  </si>
  <si>
    <t>@conor64</t>
  </si>
  <si>
    <t>conor.friedersdorf@gmail.com</t>
  </si>
  <si>
    <t>Friedersdorf</t>
  </si>
  <si>
    <t>Conor</t>
  </si>
  <si>
    <t>@libbycwatson</t>
  </si>
  <si>
    <t>libby.watson@splinternews.com</t>
  </si>
  <si>
    <t>Libby</t>
  </si>
  <si>
    <t>Splinter</t>
  </si>
  <si>
    <t>@JHWeissmann</t>
  </si>
  <si>
    <t>jordan.weissmann@slate.com</t>
  </si>
  <si>
    <t>Weissman</t>
  </si>
  <si>
    <t>Slate</t>
  </si>
  <si>
    <t>@davidsirota</t>
  </si>
  <si>
    <t>dsirota@davidsirota.com</t>
  </si>
  <si>
    <t>Sirota</t>
  </si>
  <si>
    <t>Salon</t>
  </si>
  <si>
    <t>ncns@publicnewsservice.org</t>
  </si>
  <si>
    <t>@marshall_allen</t>
  </si>
  <si>
    <t>marshall.allen@propublica.org</t>
  </si>
  <si>
    <t>ProPublica</t>
  </si>
  <si>
    <t>@lenagroeger</t>
  </si>
  <si>
    <t>lena.groeger@propublica.org</t>
  </si>
  <si>
    <t>Groeger</t>
  </si>
  <si>
    <t>Lena V.</t>
  </si>
  <si>
    <t>@pauldemko</t>
  </si>
  <si>
    <t>pdemko@politico.com</t>
  </si>
  <si>
    <t>Demko</t>
  </si>
  <si>
    <t>Politico Pulse</t>
  </si>
  <si>
    <t>rpradhan@politico.com</t>
  </si>
  <si>
    <t>Pradhan</t>
  </si>
  <si>
    <t>Rachana</t>
  </si>
  <si>
    <t>Politico</t>
  </si>
  <si>
    <t>@JoanneKenen</t>
  </si>
  <si>
    <t>jkenen@politico.com</t>
  </si>
  <si>
    <t>Kenen</t>
  </si>
  <si>
    <t>Joanne</t>
  </si>
  <si>
    <t>@burgessev</t>
  </si>
  <si>
    <t>beverett@politico.com</t>
  </si>
  <si>
    <t>Everett</t>
  </si>
  <si>
    <t>@AliceOllstein</t>
  </si>
  <si>
    <t>aollstein@politico.com</t>
  </si>
  <si>
    <t>Ollstein</t>
  </si>
  <si>
    <t>Allice</t>
  </si>
  <si>
    <t>ntotenberg@npr.org</t>
  </si>
  <si>
    <t>Totenberg</t>
  </si>
  <si>
    <t>Nina</t>
  </si>
  <si>
    <t>NPR</t>
  </si>
  <si>
    <t>jzarroli@npr.org</t>
  </si>
  <si>
    <t>Zarroli</t>
  </si>
  <si>
    <t>agreenblatt@governing.com</t>
  </si>
  <si>
    <t>Greenblatt</t>
  </si>
  <si>
    <t>@aaronecarroll</t>
  </si>
  <si>
    <t>aaron@mdcarroll.com</t>
  </si>
  <si>
    <t>New York Times Upshot</t>
  </si>
  <si>
    <t>@sangerkatz</t>
  </si>
  <si>
    <t>sangerkatz@nytimes.com</t>
  </si>
  <si>
    <t>Sanger-Katz</t>
  </si>
  <si>
    <t>Margot</t>
  </si>
  <si>
    <t>New York Times</t>
  </si>
  <si>
    <t>@abbygoodnough</t>
  </si>
  <si>
    <t>agoodnough@nytimes.com</t>
  </si>
  <si>
    <t>Goodnough</t>
  </si>
  <si>
    <t>Abby</t>
  </si>
  <si>
    <t>@EricLevitz</t>
  </si>
  <si>
    <t>eric.levitz@nymag.com</t>
  </si>
  <si>
    <t>Levitz</t>
  </si>
  <si>
    <t>New York Magazine</t>
  </si>
  <si>
    <t>@kdrum</t>
  </si>
  <si>
    <t>kdrum@motherjones.com</t>
  </si>
  <si>
    <t>Drum</t>
  </si>
  <si>
    <t>@ClaraJeffery</t>
  </si>
  <si>
    <t>cjeffery@motherjones.com</t>
  </si>
  <si>
    <t>Jeffery</t>
  </si>
  <si>
    <t>@MonikaBauerlein</t>
  </si>
  <si>
    <t>bauerlein@motherjones.com</t>
  </si>
  <si>
    <t>Bauerlein</t>
  </si>
  <si>
    <t>Monika</t>
  </si>
  <si>
    <t>@shefalil</t>
  </si>
  <si>
    <t>ShefaliL@kff.org</t>
  </si>
  <si>
    <t>Luthra</t>
  </si>
  <si>
    <t>Shefali</t>
  </si>
  <si>
    <t>Kaiser Health News</t>
  </si>
  <si>
    <t>@jrovner</t>
  </si>
  <si>
    <t>jrovner@kff.org</t>
  </si>
  <si>
    <t>Rovner</t>
  </si>
  <si>
    <t>@jordanrau</t>
  </si>
  <si>
    <t>jrau@kff.org</t>
  </si>
  <si>
    <t>Rau</t>
  </si>
  <si>
    <t>@RosenthalHealth</t>
  </si>
  <si>
    <t>erosenthal@kff.org</t>
  </si>
  <si>
    <t>Rosenthal</t>
  </si>
  <si>
    <t>Elisabeth</t>
  </si>
  <si>
    <t>@CitizenCohn</t>
  </si>
  <si>
    <t>jonathan.cohn@huffingtonpost.com</t>
  </si>
  <si>
    <t>Cohn</t>
  </si>
  <si>
    <t>Huffington Post</t>
  </si>
  <si>
    <t>@JeffYoung</t>
  </si>
  <si>
    <t>jeffrey.young@huffingtonpost.com</t>
  </si>
  <si>
    <t>@GRITlaura</t>
  </si>
  <si>
    <t>laura@grittv.org</t>
  </si>
  <si>
    <t>Flanders</t>
  </si>
  <si>
    <t>GritTV</t>
  </si>
  <si>
    <t>Erin E.</t>
  </si>
  <si>
    <t>@ddiamond</t>
  </si>
  <si>
    <t>ddiamond@politico.com</t>
  </si>
  <si>
    <t>Diamond</t>
  </si>
  <si>
    <t>@philgalewitz</t>
  </si>
  <si>
    <t>pgalewitz@kff.org</t>
  </si>
  <si>
    <t>Galewitz</t>
  </si>
  <si>
    <t xml:space="preserve">Phil </t>
  </si>
  <si>
    <t>@daveweigel</t>
  </si>
  <si>
    <t>daveweigel@gmail.com</t>
  </si>
  <si>
    <t>Wiegel</t>
  </si>
  <si>
    <t>@dylanlscott</t>
  </si>
  <si>
    <t>dylan.scott@vox.com</t>
  </si>
  <si>
    <t>Dylan</t>
  </si>
  <si>
    <t>@NicholsUprising</t>
  </si>
  <si>
    <t>jnichols@thenation.com</t>
  </si>
  <si>
    <t>Nichols</t>
  </si>
  <si>
    <t>lsanthanam@newshour.org</t>
  </si>
  <si>
    <t>Santhanam</t>
  </si>
  <si>
    <t xml:space="preserve">Laura </t>
  </si>
  <si>
    <t>PBS Newshour</t>
  </si>
  <si>
    <t>@alikodjakNPR</t>
  </si>
  <si>
    <t>akodjak@npr.org</t>
  </si>
  <si>
    <t>Kodjak</t>
  </si>
  <si>
    <t xml:space="preserve">NPR </t>
  </si>
  <si>
    <t>SSimmonsDuffin@npr.org</t>
  </si>
  <si>
    <t>Simmons-Duffin</t>
  </si>
  <si>
    <t>Selena</t>
  </si>
  <si>
    <t>kendall.ciesemier@nytimes.com</t>
  </si>
  <si>
    <t>Ciesemier</t>
  </si>
  <si>
    <t>New York Times Opinion Video</t>
  </si>
  <si>
    <t>james.bennet@nytimes.com</t>
  </si>
  <si>
    <t>Bennet</t>
  </si>
  <si>
    <t>New York Times Opinion</t>
  </si>
  <si>
    <t>MelissaB@kff.org</t>
  </si>
  <si>
    <t>EmilyB@kff.org</t>
  </si>
  <si>
    <t>Bazar</t>
  </si>
  <si>
    <t>@JessicaGlenza</t>
  </si>
  <si>
    <t>jessica.glenza@theguardian.com</t>
  </si>
  <si>
    <t>Glenza</t>
  </si>
  <si>
    <t>Guardian US</t>
  </si>
  <si>
    <t xml:space="preserve">@NathanJRobinson  </t>
  </si>
  <si>
    <t>nathan@currentaffairs.org</t>
  </si>
  <si>
    <t>Robinson</t>
  </si>
  <si>
    <t>Nathan J.</t>
  </si>
  <si>
    <t>Current Affairs</t>
  </si>
  <si>
    <t>@RebeccaAdamsDC</t>
  </si>
  <si>
    <t>radams@cq.com</t>
  </si>
  <si>
    <t>CQ Roll Call</t>
  </si>
  <si>
    <t>lsupport@aol.com</t>
  </si>
  <si>
    <t>Early</t>
  </si>
  <si>
    <t>CounterPunch, Portside</t>
  </si>
  <si>
    <t>@corbett_jessica</t>
  </si>
  <si>
    <t>jessicacorbett15@gmail.com</t>
  </si>
  <si>
    <t>Corbett</t>
  </si>
  <si>
    <t>Common Dreams</t>
  </si>
  <si>
    <t>@johnsonjakep</t>
  </si>
  <si>
    <t>jake@commondreams.org</t>
  </si>
  <si>
    <t>@deirdrefulton</t>
  </si>
  <si>
    <t>deirdre@commondreams.org</t>
  </si>
  <si>
    <t>Fulton</t>
  </si>
  <si>
    <t>jayfitzmedia@gmail.com</t>
  </si>
  <si>
    <t>Fitzgerald</t>
  </si>
  <si>
    <t>Boston Globe</t>
  </si>
  <si>
    <t>@sam_baker</t>
  </si>
  <si>
    <t>baker@axios.com</t>
  </si>
  <si>
    <t>Axios</t>
  </si>
  <si>
    <t>@paulwaldman1</t>
  </si>
  <si>
    <t>pwaldman@prospect.org</t>
  </si>
  <si>
    <t>Waldman</t>
  </si>
  <si>
    <t>American Prospect</t>
  </si>
  <si>
    <t>karenranucci@gmail.com</t>
  </si>
  <si>
    <t>Ranucci</t>
  </si>
  <si>
    <t>Alternet</t>
  </si>
  <si>
    <t>Berenice</t>
  </si>
  <si>
    <t xml:space="preserve"> Malagon </t>
  </si>
  <si>
    <t>paul@caro.news</t>
  </si>
  <si>
    <t xml:space="preserve">Editor and publisher  </t>
  </si>
  <si>
    <t xml:space="preserve">Paul </t>
  </si>
  <si>
    <t xml:space="preserve">Jervay, Jr. </t>
  </si>
  <si>
    <t xml:space="preserve">Hernando </t>
  </si>
  <si>
    <t xml:space="preserve">Ramírez-Santos </t>
  </si>
  <si>
    <t>hramirez@quepasamedia.com</t>
  </si>
  <si>
    <t>Dick</t>
  </si>
  <si>
    <t>News &amp; Record (Greensboro)</t>
  </si>
  <si>
    <t>jordan@triad-city-beat.com</t>
  </si>
  <si>
    <t>https://triad-city-beat.com</t>
  </si>
  <si>
    <t>Triad City Beat</t>
  </si>
  <si>
    <t xml:space="preserve">1451 S Elm-Eugene St </t>
  </si>
  <si>
    <t>336-256-9320</t>
  </si>
  <si>
    <t>Clarey</t>
  </si>
  <si>
    <t>brian@triad-city-beat.com</t>
  </si>
  <si>
    <t>@jordangreentcb</t>
  </si>
  <si>
    <t>@BrianClarey</t>
  </si>
  <si>
    <t>Britton</t>
  </si>
  <si>
    <t>bwe1024@uncw.edu</t>
  </si>
  <si>
    <t>@atlantismaguncw</t>
  </si>
  <si>
    <t>@APSouthRegion</t>
  </si>
  <si>
    <t>@CBCCorporate</t>
  </si>
  <si>
    <t>@CPublicPress</t>
  </si>
  <si>
    <t>@charlotteagenda</t>
  </si>
  <si>
    <t>@CharlotteMag</t>
  </si>
  <si>
    <t>@theobserver</t>
  </si>
  <si>
    <t>@ChathamNR</t>
  </si>
  <si>
    <t>x</t>
  </si>
  <si>
    <t>@roxborocourier</t>
  </si>
  <si>
    <t>@MydailyrecordNC</t>
  </si>
  <si>
    <t>@GCPride</t>
  </si>
  <si>
    <t>@indyweek</t>
  </si>
  <si>
    <t>@JDNews</t>
  </si>
  <si>
    <t>@lanoticia</t>
  </si>
  <si>
    <t>@MOTribune</t>
  </si>
  <si>
    <t>@MorgantonNews</t>
  </si>
  <si>
    <t>@nsjnews</t>
  </si>
  <si>
    <t>@PNS_News</t>
  </si>
  <si>
    <t>@SpecNewsCLT</t>
  </si>
  <si>
    <t>@SpecNewsTriad</t>
  </si>
  <si>
    <t>https://spectrumlocalnews.com/nc/triangle-sandhills</t>
  </si>
  <si>
    <t>@SpecNewsRDU</t>
  </si>
  <si>
    <t>@statesville</t>
  </si>
  <si>
    <t>@wsoctv</t>
  </si>
  <si>
    <t>@tritribune</t>
  </si>
  <si>
    <t>@ElkinTribune</t>
  </si>
  <si>
    <t>@V1019fm</t>
  </si>
  <si>
    <t>@WBTV_News</t>
  </si>
  <si>
    <t>@ABC45TV</t>
  </si>
  <si>
    <t>Drescher</t>
  </si>
  <si>
    <t>@wcnc</t>
  </si>
  <si>
    <t>@MikeMooreMedia</t>
  </si>
  <si>
    <t>Appalachian State  "The Appalachian"</t>
  </si>
  <si>
    <t xml:space="preserve">News Director &amp; Host "All Things Considered" </t>
  </si>
  <si>
    <t>@lakegastongo</t>
  </si>
  <si>
    <t>@heyerinevans</t>
  </si>
  <si>
    <t>erin.evans@huffpost.com</t>
  </si>
  <si>
    <t>@emilybazar</t>
  </si>
  <si>
    <t>@mmbaily</t>
  </si>
  <si>
    <t>919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</si>
</sst>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7">
    <font>
      <sz val="12"/>
      <color rgb="FF000000"/>
      <name val="Arimo"/>
    </font>
    <font>
      <u/>
      <sz val="12"/>
      <color theme="10"/>
      <name val="Arimo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14171A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4"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  <dxf>
      <font>
        <b/>
        <color rgb="FFFFFFFF"/>
      </font>
      <fill>
        <patternFill patternType="solid">
          <fgColor rgb="FF800000"/>
          <bgColor rgb="FF800000"/>
        </patternFill>
      </fill>
    </dxf>
    <dxf>
      <font>
        <b/>
        <color rgb="FFFFFFFF"/>
      </font>
      <fill>
        <patternFill patternType="solid">
          <fgColor rgb="FF008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twitter.com/mmbaily" TargetMode="External"/><Relationship Id="rId1" Type="http://schemas.openxmlformats.org/officeDocument/2006/relationships/hyperlink" Target="https://twitter.com/emilyba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6"/>
  <sheetViews>
    <sheetView tabSelected="1" zoomScaleNormal="100" workbookViewId="0">
      <pane xSplit="4" ySplit="1" topLeftCell="L1300" activePane="bottomRight" state="frozen"/>
      <selection pane="topRight" activeCell="E1" sqref="E1"/>
      <selection pane="bottomLeft" activeCell="A2" sqref="A2"/>
      <selection pane="bottomRight" activeCell="B1326" sqref="B1326"/>
    </sheetView>
  </sheetViews>
  <sheetFormatPr defaultColWidth="11.21875" defaultRowHeight="15"/>
  <cols>
    <col min="1" max="1" width="37.5546875" style="5" bestFit="1" customWidth="1"/>
    <col min="2" max="2" width="48" style="2" bestFit="1" customWidth="1"/>
    <col min="3" max="3" width="16.21875" style="2" bestFit="1" customWidth="1"/>
    <col min="4" max="4" width="14.21875" style="2" bestFit="1" customWidth="1"/>
    <col min="5" max="5" width="18.5546875" style="5" bestFit="1" customWidth="1"/>
    <col min="6" max="6" width="19.21875" style="5" bestFit="1" customWidth="1"/>
    <col min="7" max="7" width="42.44140625" style="5" bestFit="1" customWidth="1"/>
    <col min="8" max="8" width="48.21875" style="2" bestFit="1" customWidth="1"/>
    <col min="9" max="9" width="19.5546875" style="2" bestFit="1" customWidth="1"/>
    <col min="10" max="10" width="6.5546875" style="2" bestFit="1" customWidth="1"/>
    <col min="11" max="11" width="7" style="2" bestFit="1" customWidth="1"/>
    <col min="12" max="12" width="12.21875" style="2" bestFit="1" customWidth="1"/>
    <col min="13" max="13" width="18" style="2" bestFit="1" customWidth="1"/>
    <col min="14" max="14" width="60" style="5" bestFit="1" customWidth="1"/>
    <col min="15" max="15" width="11" style="2" bestFit="1" customWidth="1"/>
    <col min="16" max="16384" width="11.21875" style="2"/>
  </cols>
  <sheetData>
    <row r="1" spans="1:15" s="9" customFormat="1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  <c r="F1" s="9" t="s">
        <v>4</v>
      </c>
      <c r="G1" s="9" t="s">
        <v>5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>
      <c r="A2" s="5" t="s">
        <v>5227</v>
      </c>
      <c r="B2" s="2" t="s">
        <v>68</v>
      </c>
      <c r="E2" s="16" t="s">
        <v>1882</v>
      </c>
      <c r="F2" s="5" t="s">
        <v>53</v>
      </c>
      <c r="G2" s="16" t="s">
        <v>1883</v>
      </c>
      <c r="I2" s="2" t="s">
        <v>226</v>
      </c>
      <c r="J2" s="2" t="s">
        <v>30</v>
      </c>
      <c r="L2" s="2" t="s">
        <v>227</v>
      </c>
      <c r="N2" s="16" t="s">
        <v>1884</v>
      </c>
    </row>
    <row r="3" spans="1:15">
      <c r="A3" s="5" t="s">
        <v>2052</v>
      </c>
      <c r="B3" s="2" t="s">
        <v>90</v>
      </c>
      <c r="C3" s="2" t="s">
        <v>2053</v>
      </c>
      <c r="D3" s="2" t="s">
        <v>2054</v>
      </c>
      <c r="E3" s="16" t="s">
        <v>2055</v>
      </c>
      <c r="F3" s="5" t="s">
        <v>18</v>
      </c>
      <c r="G3" s="16" t="s">
        <v>2056</v>
      </c>
      <c r="H3" s="2" t="s">
        <v>2057</v>
      </c>
      <c r="I3" s="2" t="s">
        <v>226</v>
      </c>
      <c r="J3" s="2" t="s">
        <v>30</v>
      </c>
      <c r="K3" s="2">
        <v>27709</v>
      </c>
      <c r="L3" s="2" t="s">
        <v>227</v>
      </c>
      <c r="M3" s="2" t="s">
        <v>2058</v>
      </c>
      <c r="N3" s="16" t="s">
        <v>2059</v>
      </c>
    </row>
    <row r="4" spans="1:15">
      <c r="A4" s="5" t="s">
        <v>2383</v>
      </c>
      <c r="B4" s="2" t="s">
        <v>798</v>
      </c>
      <c r="C4" s="2" t="s">
        <v>116</v>
      </c>
      <c r="D4" s="2" t="s">
        <v>2384</v>
      </c>
      <c r="E4" s="12" t="s">
        <v>2385</v>
      </c>
      <c r="F4" s="5" t="s">
        <v>2381</v>
      </c>
      <c r="G4" s="16" t="s">
        <v>2386</v>
      </c>
      <c r="H4" s="3" t="s">
        <v>2387</v>
      </c>
      <c r="I4" s="2" t="s">
        <v>2004</v>
      </c>
      <c r="J4" s="2" t="s">
        <v>30</v>
      </c>
      <c r="K4" s="2">
        <v>27253</v>
      </c>
      <c r="L4" s="2" t="s">
        <v>178</v>
      </c>
      <c r="M4" s="2" t="s">
        <v>2388</v>
      </c>
      <c r="N4" s="16" t="s">
        <v>2389</v>
      </c>
    </row>
    <row r="5" spans="1:15">
      <c r="A5" s="5" t="s">
        <v>2390</v>
      </c>
      <c r="B5" s="2" t="s">
        <v>353</v>
      </c>
      <c r="C5" s="2" t="s">
        <v>2398</v>
      </c>
      <c r="D5" s="2" t="s">
        <v>2399</v>
      </c>
      <c r="E5" s="12" t="s">
        <v>5195</v>
      </c>
      <c r="F5" s="5" t="s">
        <v>2381</v>
      </c>
      <c r="G5" s="16" t="s">
        <v>2400</v>
      </c>
      <c r="H5" s="3" t="s">
        <v>2393</v>
      </c>
      <c r="I5" s="2" t="s">
        <v>2394</v>
      </c>
      <c r="J5" s="2" t="s">
        <v>30</v>
      </c>
      <c r="K5" s="2">
        <v>28675</v>
      </c>
      <c r="L5" s="2" t="s">
        <v>2395</v>
      </c>
      <c r="M5" s="2" t="s">
        <v>2396</v>
      </c>
      <c r="N5" s="16" t="s">
        <v>2397</v>
      </c>
    </row>
    <row r="6" spans="1:15">
      <c r="A6" s="5" t="s">
        <v>2390</v>
      </c>
      <c r="B6" s="2" t="s">
        <v>90</v>
      </c>
      <c r="C6" s="2" t="s">
        <v>934</v>
      </c>
      <c r="D6" s="2" t="s">
        <v>2391</v>
      </c>
      <c r="E6" s="12" t="s">
        <v>5195</v>
      </c>
      <c r="F6" s="5" t="s">
        <v>2381</v>
      </c>
      <c r="G6" s="5" t="s">
        <v>2392</v>
      </c>
      <c r="H6" s="3" t="s">
        <v>2393</v>
      </c>
      <c r="I6" s="2" t="s">
        <v>2394</v>
      </c>
      <c r="J6" s="2" t="s">
        <v>30</v>
      </c>
      <c r="K6" s="2">
        <v>28675</v>
      </c>
      <c r="L6" s="2" t="s">
        <v>2395</v>
      </c>
      <c r="M6" s="2" t="s">
        <v>2396</v>
      </c>
      <c r="N6" s="16" t="s">
        <v>2397</v>
      </c>
    </row>
    <row r="7" spans="1:15">
      <c r="A7" s="5" t="s">
        <v>2390</v>
      </c>
      <c r="B7" s="2" t="s">
        <v>170</v>
      </c>
      <c r="C7" s="2" t="s">
        <v>1075</v>
      </c>
      <c r="D7" s="2" t="s">
        <v>2401</v>
      </c>
      <c r="E7" s="12" t="s">
        <v>5195</v>
      </c>
      <c r="F7" s="5" t="s">
        <v>2381</v>
      </c>
      <c r="G7" s="16" t="s">
        <v>2402</v>
      </c>
      <c r="H7" s="3" t="s">
        <v>2393</v>
      </c>
      <c r="I7" s="2" t="s">
        <v>2394</v>
      </c>
      <c r="J7" s="2" t="s">
        <v>30</v>
      </c>
      <c r="K7" s="2">
        <v>28675</v>
      </c>
      <c r="L7" s="2" t="s">
        <v>2395</v>
      </c>
      <c r="M7" s="2" t="s">
        <v>2396</v>
      </c>
      <c r="N7" s="16" t="s">
        <v>2397</v>
      </c>
    </row>
    <row r="8" spans="1:15">
      <c r="A8" s="5" t="s">
        <v>2403</v>
      </c>
      <c r="B8" s="2" t="s">
        <v>452</v>
      </c>
      <c r="C8" s="2" t="s">
        <v>15</v>
      </c>
      <c r="D8" s="2" t="s">
        <v>15</v>
      </c>
      <c r="E8" s="12" t="s">
        <v>2405</v>
      </c>
      <c r="F8" s="5" t="s">
        <v>2381</v>
      </c>
      <c r="G8" s="16" t="s">
        <v>2412</v>
      </c>
      <c r="H8" s="3" t="s">
        <v>2407</v>
      </c>
      <c r="I8" s="2" t="s">
        <v>2408</v>
      </c>
      <c r="J8" s="2" t="s">
        <v>30</v>
      </c>
      <c r="K8" s="2">
        <v>28901</v>
      </c>
      <c r="L8" s="2" t="s">
        <v>2409</v>
      </c>
      <c r="M8" s="2" t="s">
        <v>2410</v>
      </c>
      <c r="N8" s="16" t="s">
        <v>2411</v>
      </c>
    </row>
    <row r="9" spans="1:15">
      <c r="A9" s="5" t="s">
        <v>2403</v>
      </c>
      <c r="B9" s="2" t="s">
        <v>353</v>
      </c>
      <c r="C9" s="2" t="s">
        <v>92</v>
      </c>
      <c r="D9" s="2" t="s">
        <v>27</v>
      </c>
      <c r="E9" s="12" t="s">
        <v>2405</v>
      </c>
      <c r="F9" s="5" t="s">
        <v>2381</v>
      </c>
      <c r="G9" s="16" t="s">
        <v>2413</v>
      </c>
      <c r="H9" s="3" t="s">
        <v>2407</v>
      </c>
      <c r="I9" s="2" t="s">
        <v>2408</v>
      </c>
      <c r="J9" s="2" t="s">
        <v>30</v>
      </c>
      <c r="K9" s="2">
        <v>28901</v>
      </c>
      <c r="L9" s="2" t="s">
        <v>2409</v>
      </c>
      <c r="M9" s="2" t="s">
        <v>2410</v>
      </c>
      <c r="N9" s="16" t="s">
        <v>2411</v>
      </c>
    </row>
    <row r="10" spans="1:15">
      <c r="A10" s="5" t="s">
        <v>2403</v>
      </c>
      <c r="B10" s="2" t="s">
        <v>170</v>
      </c>
      <c r="C10" s="2" t="s">
        <v>1159</v>
      </c>
      <c r="D10" s="2" t="s">
        <v>2414</v>
      </c>
      <c r="E10" s="12" t="s">
        <v>2405</v>
      </c>
      <c r="F10" s="5" t="s">
        <v>2381</v>
      </c>
      <c r="G10" s="16" t="s">
        <v>2415</v>
      </c>
      <c r="H10" s="3" t="s">
        <v>2407</v>
      </c>
      <c r="I10" s="2" t="s">
        <v>2408</v>
      </c>
      <c r="J10" s="2" t="s">
        <v>30</v>
      </c>
      <c r="K10" s="2">
        <v>28901</v>
      </c>
      <c r="L10" s="2" t="s">
        <v>2409</v>
      </c>
      <c r="M10" s="2" t="s">
        <v>2410</v>
      </c>
      <c r="N10" s="16" t="s">
        <v>2411</v>
      </c>
    </row>
    <row r="11" spans="1:15">
      <c r="A11" s="5" t="s">
        <v>2403</v>
      </c>
      <c r="B11" s="2" t="s">
        <v>90</v>
      </c>
      <c r="C11" s="2" t="s">
        <v>1821</v>
      </c>
      <c r="D11" s="2" t="s">
        <v>2404</v>
      </c>
      <c r="E11" s="12" t="s">
        <v>2405</v>
      </c>
      <c r="F11" s="5" t="s">
        <v>2381</v>
      </c>
      <c r="G11" s="5" t="s">
        <v>2406</v>
      </c>
      <c r="H11" s="3" t="s">
        <v>2407</v>
      </c>
      <c r="I11" s="2" t="s">
        <v>2408</v>
      </c>
      <c r="J11" s="2" t="s">
        <v>30</v>
      </c>
      <c r="K11" s="2">
        <v>28901</v>
      </c>
      <c r="L11" s="2" t="s">
        <v>2409</v>
      </c>
      <c r="M11" s="2" t="s">
        <v>2410</v>
      </c>
      <c r="N11" s="16" t="s">
        <v>2411</v>
      </c>
    </row>
    <row r="12" spans="1:15">
      <c r="A12" s="5" t="s">
        <v>2416</v>
      </c>
      <c r="B12" s="2" t="s">
        <v>90</v>
      </c>
      <c r="C12" s="2" t="s">
        <v>2417</v>
      </c>
      <c r="D12" s="2" t="s">
        <v>2418</v>
      </c>
      <c r="E12" s="12" t="s">
        <v>2419</v>
      </c>
      <c r="F12" s="5" t="s">
        <v>2381</v>
      </c>
      <c r="G12" s="16" t="s">
        <v>2420</v>
      </c>
      <c r="H12" s="3" t="s">
        <v>2421</v>
      </c>
      <c r="I12" s="2" t="s">
        <v>2422</v>
      </c>
      <c r="J12" s="2" t="s">
        <v>30</v>
      </c>
      <c r="K12" s="2">
        <v>28170</v>
      </c>
      <c r="L12" s="2" t="s">
        <v>2423</v>
      </c>
      <c r="M12" s="2" t="s">
        <v>2424</v>
      </c>
      <c r="N12" s="16" t="s">
        <v>2425</v>
      </c>
    </row>
    <row r="13" spans="1:15">
      <c r="A13" s="5" t="s">
        <v>2416</v>
      </c>
      <c r="B13" s="2" t="s">
        <v>170</v>
      </c>
      <c r="C13" s="2" t="s">
        <v>2426</v>
      </c>
      <c r="D13" s="2" t="s">
        <v>2427</v>
      </c>
      <c r="E13" s="12" t="s">
        <v>2419</v>
      </c>
      <c r="F13" s="5" t="s">
        <v>2381</v>
      </c>
      <c r="G13" s="16" t="s">
        <v>2428</v>
      </c>
      <c r="H13" s="3" t="s">
        <v>2421</v>
      </c>
      <c r="I13" s="2" t="s">
        <v>2422</v>
      </c>
      <c r="J13" s="2" t="s">
        <v>30</v>
      </c>
      <c r="K13" s="2">
        <v>28170</v>
      </c>
      <c r="L13" s="2" t="s">
        <v>2423</v>
      </c>
      <c r="M13" s="2" t="s">
        <v>2429</v>
      </c>
      <c r="N13" s="16" t="s">
        <v>2425</v>
      </c>
    </row>
    <row r="14" spans="1:15">
      <c r="A14" s="5" t="s">
        <v>5220</v>
      </c>
      <c r="B14" s="2" t="s">
        <v>68</v>
      </c>
      <c r="C14" s="2" t="s">
        <v>15</v>
      </c>
      <c r="D14" s="2" t="s">
        <v>15</v>
      </c>
      <c r="E14" s="16" t="s">
        <v>1460</v>
      </c>
      <c r="F14" s="5" t="s">
        <v>25</v>
      </c>
      <c r="G14" s="16" t="s">
        <v>1461</v>
      </c>
      <c r="H14" s="2" t="s">
        <v>1462</v>
      </c>
      <c r="I14" s="2" t="s">
        <v>1463</v>
      </c>
      <c r="J14" s="2" t="s">
        <v>30</v>
      </c>
      <c r="K14" s="2">
        <v>28608</v>
      </c>
      <c r="L14" s="2" t="s">
        <v>1464</v>
      </c>
      <c r="M14" s="2" t="s">
        <v>1465</v>
      </c>
      <c r="N14" s="16" t="s">
        <v>1466</v>
      </c>
    </row>
    <row r="15" spans="1:15">
      <c r="A15" s="5" t="s">
        <v>2430</v>
      </c>
      <c r="B15" s="2" t="s">
        <v>170</v>
      </c>
      <c r="C15" s="2" t="s">
        <v>1994</v>
      </c>
      <c r="D15" s="2" t="s">
        <v>2443</v>
      </c>
      <c r="E15" s="16" t="s">
        <v>2432</v>
      </c>
      <c r="F15" s="5" t="s">
        <v>2381</v>
      </c>
      <c r="G15" s="5" t="s">
        <v>2444</v>
      </c>
      <c r="H15" s="2" t="s">
        <v>2434</v>
      </c>
      <c r="I15" s="2" t="s">
        <v>2435</v>
      </c>
      <c r="J15" s="2" t="s">
        <v>30</v>
      </c>
      <c r="K15" s="2">
        <v>28694</v>
      </c>
      <c r="L15" s="2" t="s">
        <v>2436</v>
      </c>
      <c r="M15" s="2" t="s">
        <v>2437</v>
      </c>
      <c r="N15" s="16" t="s">
        <v>2438</v>
      </c>
    </row>
    <row r="16" spans="1:15">
      <c r="A16" s="5" t="s">
        <v>2430</v>
      </c>
      <c r="B16" s="2" t="s">
        <v>170</v>
      </c>
      <c r="C16" s="2" t="s">
        <v>363</v>
      </c>
      <c r="D16" s="2" t="s">
        <v>532</v>
      </c>
      <c r="E16" s="16" t="s">
        <v>2432</v>
      </c>
      <c r="F16" s="5" t="s">
        <v>2381</v>
      </c>
      <c r="G16" s="5" t="s">
        <v>2445</v>
      </c>
      <c r="H16" s="2" t="s">
        <v>2434</v>
      </c>
      <c r="I16" s="2" t="s">
        <v>2435</v>
      </c>
      <c r="J16" s="2" t="s">
        <v>30</v>
      </c>
      <c r="K16" s="2">
        <v>28694</v>
      </c>
      <c r="L16" s="2" t="s">
        <v>2436</v>
      </c>
      <c r="M16" s="2" t="s">
        <v>2437</v>
      </c>
      <c r="N16" s="16" t="s">
        <v>2438</v>
      </c>
    </row>
    <row r="17" spans="1:14">
      <c r="A17" s="5" t="s">
        <v>2430</v>
      </c>
      <c r="B17" s="2" t="s">
        <v>170</v>
      </c>
      <c r="C17" s="2" t="s">
        <v>2446</v>
      </c>
      <c r="D17" s="2" t="s">
        <v>2447</v>
      </c>
      <c r="E17" s="16" t="s">
        <v>2432</v>
      </c>
      <c r="F17" s="5" t="s">
        <v>2381</v>
      </c>
      <c r="G17" s="5" t="s">
        <v>2448</v>
      </c>
      <c r="H17" s="2" t="s">
        <v>2434</v>
      </c>
      <c r="I17" s="2" t="s">
        <v>2435</v>
      </c>
      <c r="J17" s="2" t="s">
        <v>30</v>
      </c>
      <c r="K17" s="2">
        <v>28694</v>
      </c>
      <c r="L17" s="2" t="s">
        <v>2436</v>
      </c>
      <c r="M17" s="2" t="s">
        <v>2437</v>
      </c>
      <c r="N17" s="16" t="s">
        <v>2438</v>
      </c>
    </row>
    <row r="18" spans="1:14">
      <c r="A18" s="5" t="s">
        <v>2430</v>
      </c>
      <c r="B18" s="2" t="s">
        <v>2439</v>
      </c>
      <c r="C18" s="2" t="s">
        <v>2440</v>
      </c>
      <c r="D18" s="2" t="s">
        <v>2441</v>
      </c>
      <c r="E18" s="16" t="s">
        <v>2432</v>
      </c>
      <c r="F18" s="5" t="s">
        <v>2381</v>
      </c>
      <c r="G18" s="5" t="s">
        <v>2442</v>
      </c>
      <c r="H18" s="2" t="s">
        <v>2434</v>
      </c>
      <c r="I18" s="2" t="s">
        <v>2435</v>
      </c>
      <c r="J18" s="2" t="s">
        <v>30</v>
      </c>
      <c r="K18" s="2">
        <v>28694</v>
      </c>
      <c r="L18" s="2" t="s">
        <v>2436</v>
      </c>
      <c r="M18" s="2" t="s">
        <v>2437</v>
      </c>
      <c r="N18" s="16" t="s">
        <v>2438</v>
      </c>
    </row>
    <row r="19" spans="1:14">
      <c r="A19" s="5" t="s">
        <v>2430</v>
      </c>
      <c r="B19" s="2" t="s">
        <v>57</v>
      </c>
      <c r="C19" s="2" t="s">
        <v>116</v>
      </c>
      <c r="D19" s="2" t="s">
        <v>2431</v>
      </c>
      <c r="E19" s="16" t="s">
        <v>2432</v>
      </c>
      <c r="F19" s="5" t="s">
        <v>2381</v>
      </c>
      <c r="G19" s="5" t="s">
        <v>2433</v>
      </c>
      <c r="H19" s="2" t="s">
        <v>2434</v>
      </c>
      <c r="I19" s="2" t="s">
        <v>2435</v>
      </c>
      <c r="J19" s="2" t="s">
        <v>30</v>
      </c>
      <c r="K19" s="2">
        <v>28694</v>
      </c>
      <c r="L19" s="2" t="s">
        <v>2436</v>
      </c>
      <c r="M19" s="2" t="s">
        <v>2437</v>
      </c>
      <c r="N19" s="16" t="s">
        <v>2438</v>
      </c>
    </row>
    <row r="20" spans="1:14">
      <c r="A20" s="5" t="s">
        <v>1885</v>
      </c>
      <c r="B20" s="2" t="s">
        <v>90</v>
      </c>
      <c r="C20" s="2" t="s">
        <v>92</v>
      </c>
      <c r="D20" s="2" t="s">
        <v>1886</v>
      </c>
      <c r="E20" s="16" t="s">
        <v>1887</v>
      </c>
      <c r="F20" s="5" t="s">
        <v>53</v>
      </c>
      <c r="G20" s="16" t="s">
        <v>1888</v>
      </c>
      <c r="H20" s="3"/>
      <c r="I20" s="2" t="s">
        <v>305</v>
      </c>
      <c r="J20" s="2" t="s">
        <v>30</v>
      </c>
      <c r="L20" s="2" t="s">
        <v>306</v>
      </c>
      <c r="N20" s="16" t="s">
        <v>1889</v>
      </c>
    </row>
    <row r="21" spans="1:14">
      <c r="A21" s="5" t="s">
        <v>423</v>
      </c>
      <c r="B21" s="2" t="s">
        <v>440</v>
      </c>
      <c r="C21" s="2" t="s">
        <v>441</v>
      </c>
      <c r="D21" s="2" t="s">
        <v>442</v>
      </c>
      <c r="E21" s="5" t="s">
        <v>443</v>
      </c>
      <c r="F21" s="5" t="s">
        <v>433</v>
      </c>
      <c r="G21" s="16" t="s">
        <v>444</v>
      </c>
      <c r="H21" s="2" t="s">
        <v>435</v>
      </c>
      <c r="I21" s="2" t="s">
        <v>305</v>
      </c>
      <c r="J21" s="2" t="s">
        <v>30</v>
      </c>
      <c r="K21" s="2">
        <v>28801</v>
      </c>
      <c r="L21" s="2" t="s">
        <v>306</v>
      </c>
      <c r="M21" s="2" t="s">
        <v>445</v>
      </c>
      <c r="N21" s="5" t="s">
        <v>437</v>
      </c>
    </row>
    <row r="22" spans="1:14">
      <c r="A22" s="5" t="s">
        <v>423</v>
      </c>
      <c r="B22" s="2" t="s">
        <v>99</v>
      </c>
      <c r="C22" s="2" t="s">
        <v>455</v>
      </c>
      <c r="D22" s="2" t="s">
        <v>456</v>
      </c>
      <c r="E22" s="5" t="str">
        <f>HYPERLINK("https://twitter.com/CaseyBlakeACT","@CaseyBlakeACT")</f>
        <v>@CaseyBlakeACT</v>
      </c>
      <c r="F22" s="5" t="s">
        <v>433</v>
      </c>
      <c r="G22" s="16" t="s">
        <v>458</v>
      </c>
      <c r="H22" s="2" t="s">
        <v>435</v>
      </c>
      <c r="I22" s="2" t="s">
        <v>305</v>
      </c>
      <c r="J22" s="2" t="s">
        <v>30</v>
      </c>
      <c r="K22" s="2">
        <v>28801</v>
      </c>
      <c r="L22" s="2" t="s">
        <v>306</v>
      </c>
      <c r="M22" s="2" t="s">
        <v>460</v>
      </c>
      <c r="N22" s="16" t="s">
        <v>437</v>
      </c>
    </row>
    <row r="23" spans="1:14">
      <c r="A23" s="5" t="s">
        <v>423</v>
      </c>
      <c r="B23" s="2" t="s">
        <v>484</v>
      </c>
      <c r="C23" s="2" t="s">
        <v>485</v>
      </c>
      <c r="D23" s="2" t="s">
        <v>486</v>
      </c>
      <c r="E23" s="16" t="s">
        <v>487</v>
      </c>
      <c r="F23" s="5" t="s">
        <v>433</v>
      </c>
      <c r="G23" s="16" t="s">
        <v>488</v>
      </c>
      <c r="H23" s="2" t="s">
        <v>435</v>
      </c>
      <c r="I23" s="2" t="s">
        <v>305</v>
      </c>
      <c r="J23" s="2" t="s">
        <v>30</v>
      </c>
      <c r="K23" s="2">
        <v>28801</v>
      </c>
      <c r="L23" s="2" t="s">
        <v>306</v>
      </c>
      <c r="M23" s="2" t="s">
        <v>493</v>
      </c>
      <c r="N23" s="16" t="s">
        <v>437</v>
      </c>
    </row>
    <row r="24" spans="1:14">
      <c r="A24" s="5" t="s">
        <v>423</v>
      </c>
      <c r="B24" s="2" t="s">
        <v>461</v>
      </c>
      <c r="C24" s="2" t="s">
        <v>462</v>
      </c>
      <c r="D24" s="2" t="s">
        <v>463</v>
      </c>
      <c r="E24" s="5" t="s">
        <v>464</v>
      </c>
      <c r="F24" s="5" t="s">
        <v>433</v>
      </c>
      <c r="G24" s="16" t="s">
        <v>466</v>
      </c>
      <c r="H24" s="2" t="s">
        <v>435</v>
      </c>
      <c r="I24" s="2" t="s">
        <v>305</v>
      </c>
      <c r="J24" s="2" t="s">
        <v>30</v>
      </c>
      <c r="K24" s="2">
        <v>28801</v>
      </c>
      <c r="L24" s="2" t="s">
        <v>306</v>
      </c>
      <c r="M24" s="2" t="s">
        <v>467</v>
      </c>
      <c r="N24" s="16" t="s">
        <v>437</v>
      </c>
    </row>
    <row r="25" spans="1:14">
      <c r="A25" s="5" t="s">
        <v>423</v>
      </c>
      <c r="B25" s="2" t="s">
        <v>474</v>
      </c>
      <c r="C25" s="2" t="s">
        <v>246</v>
      </c>
      <c r="D25" s="2" t="s">
        <v>475</v>
      </c>
      <c r="E25" s="5" t="s">
        <v>476</v>
      </c>
      <c r="F25" s="5" t="s">
        <v>433</v>
      </c>
      <c r="G25" s="16" t="s">
        <v>477</v>
      </c>
      <c r="H25" s="2" t="s">
        <v>435</v>
      </c>
      <c r="I25" s="2" t="s">
        <v>305</v>
      </c>
      <c r="J25" s="2" t="s">
        <v>30</v>
      </c>
      <c r="K25" s="2">
        <v>28801</v>
      </c>
      <c r="L25" s="2" t="s">
        <v>306</v>
      </c>
      <c r="M25" s="2" t="s">
        <v>479</v>
      </c>
      <c r="N25" s="16" t="s">
        <v>437</v>
      </c>
    </row>
    <row r="26" spans="1:14">
      <c r="A26" s="5" t="s">
        <v>423</v>
      </c>
      <c r="B26" s="2" t="s">
        <v>424</v>
      </c>
      <c r="C26" s="2" t="s">
        <v>425</v>
      </c>
      <c r="D26" s="2" t="s">
        <v>426</v>
      </c>
      <c r="E26" s="5" t="s">
        <v>427</v>
      </c>
      <c r="F26" s="5" t="s">
        <v>433</v>
      </c>
      <c r="G26" s="16" t="s">
        <v>434</v>
      </c>
      <c r="H26" s="2" t="s">
        <v>435</v>
      </c>
      <c r="I26" s="2" t="s">
        <v>305</v>
      </c>
      <c r="J26" s="2" t="s">
        <v>30</v>
      </c>
      <c r="K26" s="2">
        <v>28801</v>
      </c>
      <c r="L26" s="2" t="s">
        <v>306</v>
      </c>
      <c r="M26" s="2" t="s">
        <v>436</v>
      </c>
      <c r="N26" s="16" t="s">
        <v>437</v>
      </c>
    </row>
    <row r="27" spans="1:14">
      <c r="A27" s="5" t="s">
        <v>423</v>
      </c>
      <c r="B27" s="2" t="s">
        <v>446</v>
      </c>
      <c r="C27" s="2" t="s">
        <v>447</v>
      </c>
      <c r="D27" s="2" t="s">
        <v>448</v>
      </c>
      <c r="E27" s="5" t="s">
        <v>449</v>
      </c>
      <c r="F27" s="5" t="s">
        <v>433</v>
      </c>
      <c r="G27" s="16" t="s">
        <v>450</v>
      </c>
      <c r="H27" s="2" t="s">
        <v>435</v>
      </c>
      <c r="I27" s="2" t="s">
        <v>305</v>
      </c>
      <c r="J27" s="2" t="s">
        <v>30</v>
      </c>
      <c r="K27" s="2">
        <v>28801</v>
      </c>
      <c r="L27" s="2" t="s">
        <v>306</v>
      </c>
      <c r="M27" s="2" t="s">
        <v>451</v>
      </c>
      <c r="N27" s="5" t="s">
        <v>437</v>
      </c>
    </row>
    <row r="28" spans="1:14">
      <c r="A28" s="5" t="s">
        <v>423</v>
      </c>
      <c r="B28" s="2" t="s">
        <v>468</v>
      </c>
      <c r="C28" s="2" t="s">
        <v>469</v>
      </c>
      <c r="D28" s="2" t="s">
        <v>470</v>
      </c>
      <c r="E28" s="5" t="s">
        <v>471</v>
      </c>
      <c r="F28" s="5" t="s">
        <v>433</v>
      </c>
      <c r="G28" s="16" t="s">
        <v>472</v>
      </c>
      <c r="H28" s="2" t="s">
        <v>435</v>
      </c>
      <c r="I28" s="2" t="s">
        <v>305</v>
      </c>
      <c r="J28" s="2" t="s">
        <v>30</v>
      </c>
      <c r="K28" s="2">
        <v>28801</v>
      </c>
      <c r="L28" s="2" t="s">
        <v>306</v>
      </c>
      <c r="M28" s="2" t="s">
        <v>473</v>
      </c>
      <c r="N28" s="5" t="s">
        <v>437</v>
      </c>
    </row>
    <row r="29" spans="1:14">
      <c r="A29" s="5" t="s">
        <v>423</v>
      </c>
      <c r="B29" s="2" t="s">
        <v>650</v>
      </c>
      <c r="C29" s="4" t="s">
        <v>651</v>
      </c>
      <c r="D29" s="4" t="s">
        <v>652</v>
      </c>
      <c r="E29" s="16" t="s">
        <v>653</v>
      </c>
      <c r="F29" s="5" t="s">
        <v>433</v>
      </c>
      <c r="G29" s="5" t="s">
        <v>654</v>
      </c>
      <c r="H29" s="2" t="s">
        <v>435</v>
      </c>
      <c r="I29" s="2" t="s">
        <v>305</v>
      </c>
      <c r="J29" s="2" t="s">
        <v>30</v>
      </c>
      <c r="K29" s="2">
        <v>28801</v>
      </c>
      <c r="L29" s="2" t="s">
        <v>306</v>
      </c>
      <c r="M29" s="2" t="s">
        <v>445</v>
      </c>
      <c r="N29" s="5" t="s">
        <v>437</v>
      </c>
    </row>
    <row r="30" spans="1:14">
      <c r="A30" s="5" t="s">
        <v>423</v>
      </c>
      <c r="B30" s="2" t="s">
        <v>68</v>
      </c>
      <c r="C30" s="4"/>
      <c r="D30" s="4"/>
      <c r="E30" s="5" t="str">
        <f>HYPERLINK("https://twitter.com/asheville","@asheville")</f>
        <v>@asheville</v>
      </c>
      <c r="F30" s="5" t="s">
        <v>433</v>
      </c>
      <c r="G30" s="16" t="s">
        <v>453</v>
      </c>
      <c r="H30" s="2" t="s">
        <v>435</v>
      </c>
      <c r="I30" s="2" t="s">
        <v>305</v>
      </c>
      <c r="J30" s="2" t="s">
        <v>30</v>
      </c>
      <c r="K30" s="2">
        <v>28801</v>
      </c>
      <c r="L30" s="2" t="s">
        <v>306</v>
      </c>
      <c r="M30" s="2" t="s">
        <v>454</v>
      </c>
      <c r="N30" s="5" t="s">
        <v>437</v>
      </c>
    </row>
    <row r="31" spans="1:14">
      <c r="A31" s="5" t="s">
        <v>1890</v>
      </c>
      <c r="B31" s="2" t="s">
        <v>90</v>
      </c>
      <c r="C31" s="2" t="s">
        <v>1891</v>
      </c>
      <c r="D31" s="2" t="s">
        <v>1663</v>
      </c>
      <c r="E31" s="16" t="s">
        <v>1892</v>
      </c>
      <c r="F31" s="5" t="s">
        <v>53</v>
      </c>
      <c r="G31" s="16" t="s">
        <v>1893</v>
      </c>
      <c r="H31" s="3"/>
      <c r="I31" s="2" t="s">
        <v>305</v>
      </c>
      <c r="L31" s="2" t="s">
        <v>306</v>
      </c>
      <c r="N31" s="5" t="s">
        <v>437</v>
      </c>
    </row>
    <row r="32" spans="1:14">
      <c r="A32" s="5" t="s">
        <v>1894</v>
      </c>
      <c r="B32" s="2" t="s">
        <v>68</v>
      </c>
      <c r="C32" s="4" t="s">
        <v>1895</v>
      </c>
      <c r="D32" s="4" t="s">
        <v>1896</v>
      </c>
      <c r="E32" s="12" t="s">
        <v>5195</v>
      </c>
      <c r="F32" s="5" t="s">
        <v>53</v>
      </c>
      <c r="G32" s="5" t="s">
        <v>1897</v>
      </c>
      <c r="I32" s="2" t="s">
        <v>305</v>
      </c>
      <c r="L32" s="2" t="s">
        <v>306</v>
      </c>
      <c r="N32" s="16" t="s">
        <v>1898</v>
      </c>
    </row>
    <row r="33" spans="1:14">
      <c r="A33" s="5" t="s">
        <v>1899</v>
      </c>
      <c r="B33" s="2" t="s">
        <v>353</v>
      </c>
      <c r="C33" s="2" t="s">
        <v>92</v>
      </c>
      <c r="D33" s="2" t="s">
        <v>884</v>
      </c>
      <c r="E33" s="12" t="s">
        <v>1900</v>
      </c>
      <c r="F33" s="5" t="s">
        <v>53</v>
      </c>
      <c r="G33" s="12" t="str">
        <f>HYPERLINK("mailto:david@thetribunepapers.com","david@thetribunepapers.com")</f>
        <v>david@thetribunepapers.com</v>
      </c>
      <c r="H33" s="3" t="s">
        <v>15</v>
      </c>
      <c r="I33" s="2" t="s">
        <v>305</v>
      </c>
      <c r="J33" s="2" t="s">
        <v>15</v>
      </c>
      <c r="K33" s="2" t="s">
        <v>15</v>
      </c>
      <c r="L33" s="2" t="s">
        <v>306</v>
      </c>
      <c r="N33" s="16" t="s">
        <v>1901</v>
      </c>
    </row>
    <row r="34" spans="1:14">
      <c r="A34" s="5" t="s">
        <v>1902</v>
      </c>
      <c r="B34" s="2" t="s">
        <v>90</v>
      </c>
      <c r="C34" s="4" t="s">
        <v>1891</v>
      </c>
      <c r="D34" s="4" t="s">
        <v>1663</v>
      </c>
      <c r="E34" s="16" t="s">
        <v>1903</v>
      </c>
      <c r="F34" s="5" t="s">
        <v>53</v>
      </c>
      <c r="G34" s="5" t="s">
        <v>1904</v>
      </c>
      <c r="I34" s="2" t="s">
        <v>305</v>
      </c>
      <c r="L34" s="2" t="s">
        <v>306</v>
      </c>
      <c r="N34" s="16" t="s">
        <v>1905</v>
      </c>
    </row>
    <row r="35" spans="1:14">
      <c r="A35" s="5" t="s">
        <v>2133</v>
      </c>
      <c r="B35" s="2" t="s">
        <v>2150</v>
      </c>
      <c r="C35" s="2" t="s">
        <v>2151</v>
      </c>
      <c r="D35" s="2" t="s">
        <v>2152</v>
      </c>
      <c r="E35" s="12" t="str">
        <f>HYPERLINK("http://twitter.com/emerydalesio","@emerydalesio")</f>
        <v>@emerydalesio</v>
      </c>
      <c r="F35" s="5" t="s">
        <v>347</v>
      </c>
      <c r="G35" s="16" t="s">
        <v>2153</v>
      </c>
      <c r="H35" s="2" t="s">
        <v>2142</v>
      </c>
      <c r="I35" s="2" t="s">
        <v>226</v>
      </c>
      <c r="J35" s="2" t="s">
        <v>30</v>
      </c>
      <c r="K35" s="2">
        <v>27609</v>
      </c>
      <c r="L35" s="2" t="s">
        <v>227</v>
      </c>
      <c r="M35" s="2" t="s">
        <v>2143</v>
      </c>
      <c r="N35" s="16" t="s">
        <v>2139</v>
      </c>
    </row>
    <row r="36" spans="1:14">
      <c r="A36" s="5" t="s">
        <v>2133</v>
      </c>
      <c r="B36" s="2" t="s">
        <v>2158</v>
      </c>
      <c r="C36" s="2" t="s">
        <v>566</v>
      </c>
      <c r="D36" s="2" t="s">
        <v>2159</v>
      </c>
      <c r="E36" s="12" t="s">
        <v>2160</v>
      </c>
      <c r="F36" s="5" t="s">
        <v>347</v>
      </c>
      <c r="G36" s="16" t="s">
        <v>2161</v>
      </c>
      <c r="H36" s="2" t="s">
        <v>2142</v>
      </c>
      <c r="I36" s="2" t="s">
        <v>226</v>
      </c>
      <c r="J36" s="2" t="s">
        <v>30</v>
      </c>
      <c r="K36" s="2">
        <v>27609</v>
      </c>
      <c r="L36" s="2" t="s">
        <v>227</v>
      </c>
      <c r="M36" s="2" t="s">
        <v>2143</v>
      </c>
      <c r="N36" s="5" t="s">
        <v>2139</v>
      </c>
    </row>
    <row r="37" spans="1:14">
      <c r="A37" s="5" t="s">
        <v>2133</v>
      </c>
      <c r="B37" s="2" t="s">
        <v>170</v>
      </c>
      <c r="C37" s="2" t="s">
        <v>2118</v>
      </c>
      <c r="D37" s="2" t="s">
        <v>1306</v>
      </c>
      <c r="E37" s="12" t="s">
        <v>2145</v>
      </c>
      <c r="F37" s="5" t="s">
        <v>347</v>
      </c>
      <c r="G37" s="5" t="str">
        <f>HYPERLINK("mailto:jdrew@ap.org","jdrew@ap.org")</f>
        <v>jdrew@ap.org</v>
      </c>
      <c r="H37" s="2" t="s">
        <v>2142</v>
      </c>
      <c r="I37" s="2" t="s">
        <v>226</v>
      </c>
      <c r="J37" s="2" t="s">
        <v>30</v>
      </c>
      <c r="K37" s="2">
        <v>28203</v>
      </c>
      <c r="L37" s="2" t="s">
        <v>227</v>
      </c>
      <c r="M37" s="2" t="s">
        <v>2143</v>
      </c>
      <c r="N37" s="5" t="s">
        <v>2139</v>
      </c>
    </row>
    <row r="38" spans="1:14">
      <c r="A38" s="5" t="s">
        <v>2133</v>
      </c>
      <c r="B38" s="2" t="s">
        <v>170</v>
      </c>
      <c r="C38" s="4" t="s">
        <v>2146</v>
      </c>
      <c r="D38" s="4" t="s">
        <v>2147</v>
      </c>
      <c r="E38" s="16" t="s">
        <v>2148</v>
      </c>
      <c r="F38" s="5" t="s">
        <v>347</v>
      </c>
      <c r="G38" s="16" t="s">
        <v>2149</v>
      </c>
      <c r="H38" s="2" t="s">
        <v>2142</v>
      </c>
      <c r="I38" s="2" t="s">
        <v>226</v>
      </c>
      <c r="J38" s="2" t="s">
        <v>30</v>
      </c>
      <c r="K38" s="4">
        <v>27609</v>
      </c>
      <c r="L38" s="2" t="s">
        <v>227</v>
      </c>
      <c r="M38" s="2" t="s">
        <v>2143</v>
      </c>
      <c r="N38" s="5" t="s">
        <v>2139</v>
      </c>
    </row>
    <row r="39" spans="1:14">
      <c r="A39" s="5" t="s">
        <v>2133</v>
      </c>
      <c r="B39" s="2" t="s">
        <v>612</v>
      </c>
      <c r="C39" s="2" t="s">
        <v>2154</v>
      </c>
      <c r="D39" s="2" t="s">
        <v>2155</v>
      </c>
      <c r="E39" s="12" t="s">
        <v>2156</v>
      </c>
      <c r="F39" s="5" t="s">
        <v>347</v>
      </c>
      <c r="G39" s="5" t="str">
        <f>HYPERLINK("mailto:mweiss@ap.org","mweiss@ap.org")</f>
        <v>mweiss@ap.org</v>
      </c>
      <c r="H39" s="2" t="s">
        <v>2138</v>
      </c>
      <c r="I39" s="2" t="s">
        <v>322</v>
      </c>
      <c r="J39" s="2" t="s">
        <v>30</v>
      </c>
      <c r="K39" s="2">
        <v>28203</v>
      </c>
      <c r="L39" s="2" t="s">
        <v>334</v>
      </c>
      <c r="M39" s="2" t="s">
        <v>2157</v>
      </c>
      <c r="N39" s="5" t="s">
        <v>2139</v>
      </c>
    </row>
    <row r="40" spans="1:14">
      <c r="A40" s="5" t="s">
        <v>2133</v>
      </c>
      <c r="B40" s="2" t="s">
        <v>2134</v>
      </c>
      <c r="C40" s="2" t="s">
        <v>2135</v>
      </c>
      <c r="D40" s="2" t="s">
        <v>2136</v>
      </c>
      <c r="E40" s="12" t="s">
        <v>2137</v>
      </c>
      <c r="F40" s="5" t="s">
        <v>347</v>
      </c>
      <c r="G40" s="5" t="str">
        <f>HYPERLINK("mailto:sforeman@ap.org","sforeman@ap.org")</f>
        <v>sforeman@ap.org</v>
      </c>
      <c r="H40" s="2" t="s">
        <v>2138</v>
      </c>
      <c r="I40" s="2" t="s">
        <v>322</v>
      </c>
      <c r="J40" s="2" t="s">
        <v>30</v>
      </c>
      <c r="K40" s="4">
        <v>28203</v>
      </c>
      <c r="L40" s="2" t="s">
        <v>334</v>
      </c>
      <c r="N40" s="5" t="s">
        <v>2139</v>
      </c>
    </row>
    <row r="41" spans="1:14">
      <c r="A41" s="5" t="s">
        <v>2133</v>
      </c>
      <c r="B41" s="2" t="s">
        <v>138</v>
      </c>
      <c r="C41" s="2" t="s">
        <v>1869</v>
      </c>
      <c r="D41" s="2" t="s">
        <v>2140</v>
      </c>
      <c r="E41" s="12" t="s">
        <v>2141</v>
      </c>
      <c r="F41" s="5" t="s">
        <v>347</v>
      </c>
      <c r="G41" s="5" t="str">
        <f>HYPERLINK("mailto:tmrogers@ap.org","tmrogers@ap.org")</f>
        <v>tmrogers@ap.org</v>
      </c>
      <c r="H41" s="2" t="s">
        <v>2142</v>
      </c>
      <c r="I41" s="2" t="s">
        <v>226</v>
      </c>
      <c r="J41" s="2" t="s">
        <v>30</v>
      </c>
      <c r="K41" s="4">
        <v>27609</v>
      </c>
      <c r="L41" s="2" t="s">
        <v>227</v>
      </c>
      <c r="M41" s="2" t="s">
        <v>2143</v>
      </c>
      <c r="N41" s="5" t="s">
        <v>2139</v>
      </c>
    </row>
    <row r="42" spans="1:14">
      <c r="A42" s="5" t="s">
        <v>2133</v>
      </c>
      <c r="B42" s="2" t="s">
        <v>68</v>
      </c>
      <c r="C42" s="4"/>
      <c r="D42" s="4"/>
      <c r="E42" s="16" t="s">
        <v>5188</v>
      </c>
      <c r="F42" s="5" t="s">
        <v>347</v>
      </c>
      <c r="G42" s="16" t="s">
        <v>2144</v>
      </c>
      <c r="H42" s="2" t="s">
        <v>2142</v>
      </c>
      <c r="I42" s="2" t="s">
        <v>226</v>
      </c>
      <c r="J42" s="2" t="s">
        <v>30</v>
      </c>
      <c r="K42" s="2">
        <v>27609</v>
      </c>
      <c r="L42" s="2" t="s">
        <v>227</v>
      </c>
      <c r="M42" s="2" t="s">
        <v>2143</v>
      </c>
      <c r="N42" s="5" t="s">
        <v>2139</v>
      </c>
    </row>
    <row r="43" spans="1:14">
      <c r="A43" s="5" t="s">
        <v>2449</v>
      </c>
      <c r="B43" s="2" t="s">
        <v>170</v>
      </c>
      <c r="C43" s="2" t="s">
        <v>2459</v>
      </c>
      <c r="D43" s="2" t="s">
        <v>2460</v>
      </c>
      <c r="E43" s="12" t="s">
        <v>2452</v>
      </c>
      <c r="F43" s="5" t="s">
        <v>2381</v>
      </c>
      <c r="G43" s="16" t="s">
        <v>2461</v>
      </c>
      <c r="H43" s="3" t="s">
        <v>2454</v>
      </c>
      <c r="I43" s="2" t="s">
        <v>2455</v>
      </c>
      <c r="J43" s="2" t="s">
        <v>30</v>
      </c>
      <c r="K43" s="2">
        <v>28657</v>
      </c>
      <c r="L43" s="2" t="s">
        <v>2456</v>
      </c>
      <c r="M43" s="2" t="s">
        <v>2457</v>
      </c>
      <c r="N43" s="16" t="s">
        <v>2458</v>
      </c>
    </row>
    <row r="44" spans="1:14">
      <c r="A44" s="5" t="s">
        <v>2449</v>
      </c>
      <c r="B44" s="2" t="s">
        <v>90</v>
      </c>
      <c r="C44" s="2" t="s">
        <v>2450</v>
      </c>
      <c r="D44" s="2" t="s">
        <v>2451</v>
      </c>
      <c r="E44" s="12" t="s">
        <v>2452</v>
      </c>
      <c r="F44" s="5" t="s">
        <v>2381</v>
      </c>
      <c r="G44" s="16" t="s">
        <v>2453</v>
      </c>
      <c r="H44" s="3" t="s">
        <v>2454</v>
      </c>
      <c r="I44" s="2" t="s">
        <v>2455</v>
      </c>
      <c r="J44" s="2" t="s">
        <v>30</v>
      </c>
      <c r="K44" s="2">
        <v>28657</v>
      </c>
      <c r="L44" s="2" t="s">
        <v>2456</v>
      </c>
      <c r="M44" s="2" t="s">
        <v>2457</v>
      </c>
      <c r="N44" s="5" t="s">
        <v>2458</v>
      </c>
    </row>
    <row r="45" spans="1:14">
      <c r="A45" s="5" t="s">
        <v>2449</v>
      </c>
      <c r="B45" s="2" t="s">
        <v>170</v>
      </c>
      <c r="C45" s="2" t="s">
        <v>2331</v>
      </c>
      <c r="D45" s="2" t="s">
        <v>2462</v>
      </c>
      <c r="E45" s="12" t="s">
        <v>2452</v>
      </c>
      <c r="F45" s="5" t="s">
        <v>2381</v>
      </c>
      <c r="G45" s="16" t="s">
        <v>2463</v>
      </c>
      <c r="H45" s="3" t="s">
        <v>2454</v>
      </c>
      <c r="I45" s="2" t="s">
        <v>2455</v>
      </c>
      <c r="J45" s="2" t="s">
        <v>30</v>
      </c>
      <c r="K45" s="2">
        <v>28657</v>
      </c>
      <c r="L45" s="2" t="s">
        <v>2456</v>
      </c>
      <c r="M45" s="2" t="s">
        <v>2457</v>
      </c>
      <c r="N45" s="5" t="s">
        <v>2458</v>
      </c>
    </row>
    <row r="46" spans="1:14">
      <c r="A46" s="5" t="s">
        <v>2464</v>
      </c>
      <c r="B46" s="2" t="s">
        <v>90</v>
      </c>
      <c r="C46" s="2" t="s">
        <v>2417</v>
      </c>
      <c r="D46" s="2" t="s">
        <v>2465</v>
      </c>
      <c r="E46" s="12" t="s">
        <v>5195</v>
      </c>
      <c r="F46" s="5" t="s">
        <v>2381</v>
      </c>
      <c r="G46" s="16" t="s">
        <v>2466</v>
      </c>
      <c r="H46" s="3" t="s">
        <v>2467</v>
      </c>
      <c r="I46" s="2" t="s">
        <v>2468</v>
      </c>
      <c r="J46" s="2" t="s">
        <v>30</v>
      </c>
      <c r="K46" s="2">
        <v>28012</v>
      </c>
      <c r="L46" s="2" t="s">
        <v>985</v>
      </c>
      <c r="M46" s="2" t="s">
        <v>2469</v>
      </c>
      <c r="N46" s="16" t="s">
        <v>2470</v>
      </c>
    </row>
    <row r="47" spans="1:14">
      <c r="A47" s="5" t="s">
        <v>20</v>
      </c>
      <c r="B47" s="2" t="s">
        <v>21</v>
      </c>
      <c r="C47" s="2" t="s">
        <v>22</v>
      </c>
      <c r="D47" s="2" t="s">
        <v>23</v>
      </c>
      <c r="E47" s="16" t="s">
        <v>24</v>
      </c>
      <c r="F47" s="5" t="s">
        <v>25</v>
      </c>
      <c r="G47" s="16" t="s">
        <v>26</v>
      </c>
      <c r="H47" s="2" t="s">
        <v>28</v>
      </c>
      <c r="I47" s="2" t="s">
        <v>29</v>
      </c>
      <c r="J47" s="2" t="s">
        <v>30</v>
      </c>
      <c r="K47" s="2">
        <v>27893</v>
      </c>
      <c r="L47" s="2" t="s">
        <v>29</v>
      </c>
      <c r="M47" s="2" t="s">
        <v>31</v>
      </c>
      <c r="N47" s="16" t="s">
        <v>32</v>
      </c>
    </row>
    <row r="48" spans="1:14">
      <c r="A48" s="5" t="s">
        <v>37</v>
      </c>
      <c r="B48" s="2" t="s">
        <v>38</v>
      </c>
      <c r="C48" s="2" t="s">
        <v>39</v>
      </c>
      <c r="D48" s="2" t="s">
        <v>40</v>
      </c>
      <c r="E48" s="16" t="s">
        <v>24</v>
      </c>
      <c r="F48" s="5" t="s">
        <v>25</v>
      </c>
      <c r="G48" s="16" t="s">
        <v>42</v>
      </c>
      <c r="H48" s="2" t="s">
        <v>43</v>
      </c>
      <c r="I48" s="2" t="s">
        <v>44</v>
      </c>
      <c r="J48" s="2" t="s">
        <v>30</v>
      </c>
      <c r="K48" s="2">
        <v>27401</v>
      </c>
      <c r="L48" s="2" t="s">
        <v>45</v>
      </c>
      <c r="M48" s="2" t="s">
        <v>46</v>
      </c>
      <c r="N48" s="16" t="s">
        <v>47</v>
      </c>
    </row>
    <row r="49" spans="1:14">
      <c r="A49" s="5" t="s">
        <v>2471</v>
      </c>
      <c r="B49" s="2" t="s">
        <v>353</v>
      </c>
      <c r="C49" s="2" t="s">
        <v>1607</v>
      </c>
      <c r="D49" s="2" t="s">
        <v>1608</v>
      </c>
      <c r="E49" s="12" t="s">
        <v>5195</v>
      </c>
      <c r="F49" s="5" t="s">
        <v>2381</v>
      </c>
      <c r="G49" s="16" t="s">
        <v>2479</v>
      </c>
      <c r="H49" s="3" t="s">
        <v>2474</v>
      </c>
      <c r="I49" s="2" t="s">
        <v>2475</v>
      </c>
      <c r="J49" s="2" t="s">
        <v>30</v>
      </c>
      <c r="K49" s="2">
        <v>27983</v>
      </c>
      <c r="L49" s="2" t="s">
        <v>2476</v>
      </c>
      <c r="M49" s="4" t="s">
        <v>2477</v>
      </c>
      <c r="N49" s="16" t="s">
        <v>2478</v>
      </c>
    </row>
    <row r="50" spans="1:14">
      <c r="A50" s="5" t="s">
        <v>2471</v>
      </c>
      <c r="B50" s="2" t="s">
        <v>170</v>
      </c>
      <c r="C50" s="2" t="s">
        <v>2480</v>
      </c>
      <c r="D50" s="2" t="s">
        <v>2481</v>
      </c>
      <c r="E50" s="12" t="s">
        <v>5195</v>
      </c>
      <c r="F50" s="5" t="s">
        <v>2381</v>
      </c>
      <c r="G50" s="16" t="s">
        <v>2482</v>
      </c>
      <c r="H50" s="3" t="s">
        <v>2474</v>
      </c>
      <c r="I50" s="2" t="s">
        <v>2475</v>
      </c>
      <c r="J50" s="2" t="s">
        <v>30</v>
      </c>
      <c r="K50" s="2">
        <v>27983</v>
      </c>
      <c r="L50" s="2" t="s">
        <v>2476</v>
      </c>
      <c r="M50" s="2" t="s">
        <v>2477</v>
      </c>
      <c r="N50" s="16" t="s">
        <v>2478</v>
      </c>
    </row>
    <row r="51" spans="1:14">
      <c r="A51" s="5" t="s">
        <v>2471</v>
      </c>
      <c r="B51" s="2" t="s">
        <v>90</v>
      </c>
      <c r="C51" s="2" t="s">
        <v>2472</v>
      </c>
      <c r="D51" s="2" t="s">
        <v>1691</v>
      </c>
      <c r="E51" s="12" t="s">
        <v>5195</v>
      </c>
      <c r="F51" s="5" t="s">
        <v>2381</v>
      </c>
      <c r="G51" s="16" t="s">
        <v>2473</v>
      </c>
      <c r="H51" s="3" t="s">
        <v>2474</v>
      </c>
      <c r="I51" s="2" t="s">
        <v>2475</v>
      </c>
      <c r="J51" s="2" t="s">
        <v>30</v>
      </c>
      <c r="K51" s="2">
        <v>27983</v>
      </c>
      <c r="L51" s="2" t="s">
        <v>2476</v>
      </c>
      <c r="M51" s="2" t="s">
        <v>2477</v>
      </c>
      <c r="N51" s="16" t="s">
        <v>2478</v>
      </c>
    </row>
    <row r="52" spans="1:14">
      <c r="A52" s="5" t="s">
        <v>2483</v>
      </c>
      <c r="B52" s="2" t="s">
        <v>523</v>
      </c>
      <c r="C52" s="2" t="s">
        <v>618</v>
      </c>
      <c r="D52" s="2" t="s">
        <v>2491</v>
      </c>
      <c r="E52" s="16" t="s">
        <v>2489</v>
      </c>
      <c r="F52" s="5" t="s">
        <v>2381</v>
      </c>
      <c r="G52" s="16" t="s">
        <v>2492</v>
      </c>
      <c r="H52" s="3" t="s">
        <v>2484</v>
      </c>
      <c r="I52" s="2" t="s">
        <v>2485</v>
      </c>
      <c r="J52" s="2" t="s">
        <v>30</v>
      </c>
      <c r="K52" s="2">
        <v>28711</v>
      </c>
      <c r="L52" s="2" t="s">
        <v>306</v>
      </c>
      <c r="M52" s="2" t="s">
        <v>2486</v>
      </c>
      <c r="N52" s="16" t="s">
        <v>2487</v>
      </c>
    </row>
    <row r="53" spans="1:14">
      <c r="A53" s="5" t="s">
        <v>2483</v>
      </c>
      <c r="B53" s="2" t="s">
        <v>138</v>
      </c>
      <c r="C53" s="2" t="s">
        <v>677</v>
      </c>
      <c r="D53" s="2" t="s">
        <v>2488</v>
      </c>
      <c r="E53" s="16" t="s">
        <v>2489</v>
      </c>
      <c r="F53" s="5" t="s">
        <v>2381</v>
      </c>
      <c r="G53" s="16" t="s">
        <v>2490</v>
      </c>
      <c r="H53" s="3" t="s">
        <v>2484</v>
      </c>
      <c r="I53" s="2" t="s">
        <v>2485</v>
      </c>
      <c r="J53" s="2" t="s">
        <v>30</v>
      </c>
      <c r="K53" s="2">
        <v>28711</v>
      </c>
      <c r="L53" s="2" t="s">
        <v>306</v>
      </c>
      <c r="M53" s="2" t="s">
        <v>2486</v>
      </c>
      <c r="N53" s="16" t="s">
        <v>2487</v>
      </c>
    </row>
    <row r="54" spans="1:14">
      <c r="A54" s="5" t="s">
        <v>2493</v>
      </c>
      <c r="B54" s="2" t="s">
        <v>2494</v>
      </c>
      <c r="C54" s="2" t="s">
        <v>2417</v>
      </c>
      <c r="D54" s="2" t="s">
        <v>2418</v>
      </c>
      <c r="E54" s="16" t="s">
        <v>2495</v>
      </c>
      <c r="F54" s="5" t="s">
        <v>2381</v>
      </c>
      <c r="G54" s="5" t="s">
        <v>2420</v>
      </c>
      <c r="H54" s="3" t="s">
        <v>2496</v>
      </c>
      <c r="I54" s="2" t="s">
        <v>2497</v>
      </c>
      <c r="J54" s="2" t="s">
        <v>30</v>
      </c>
      <c r="K54" s="2">
        <v>28337</v>
      </c>
      <c r="L54" s="2" t="s">
        <v>2498</v>
      </c>
      <c r="M54" s="2" t="s">
        <v>2499</v>
      </c>
      <c r="N54" s="16" t="s">
        <v>2500</v>
      </c>
    </row>
    <row r="55" spans="1:14">
      <c r="A55" s="5" t="s">
        <v>2493</v>
      </c>
      <c r="B55" s="2" t="s">
        <v>170</v>
      </c>
      <c r="C55" s="2" t="s">
        <v>2501</v>
      </c>
      <c r="D55" s="2" t="s">
        <v>2502</v>
      </c>
      <c r="E55" s="16" t="s">
        <v>2495</v>
      </c>
      <c r="F55" s="5" t="s">
        <v>2381</v>
      </c>
      <c r="G55" s="16" t="s">
        <v>2503</v>
      </c>
      <c r="H55" s="3" t="s">
        <v>2496</v>
      </c>
      <c r="I55" s="2" t="s">
        <v>2497</v>
      </c>
      <c r="J55" s="2" t="s">
        <v>30</v>
      </c>
      <c r="K55" s="2">
        <v>28337</v>
      </c>
      <c r="L55" s="2" t="s">
        <v>2498</v>
      </c>
      <c r="M55" s="2" t="s">
        <v>2499</v>
      </c>
      <c r="N55" s="16" t="s">
        <v>2500</v>
      </c>
    </row>
    <row r="56" spans="1:14">
      <c r="A56" s="5" t="s">
        <v>2504</v>
      </c>
      <c r="B56" s="2" t="s">
        <v>68</v>
      </c>
      <c r="C56" s="2" t="s">
        <v>15</v>
      </c>
      <c r="D56" s="2" t="s">
        <v>15</v>
      </c>
      <c r="E56" s="12" t="s">
        <v>2505</v>
      </c>
      <c r="F56" s="5" t="s">
        <v>2381</v>
      </c>
      <c r="G56" s="5" t="s">
        <v>2509</v>
      </c>
      <c r="H56" s="3" t="s">
        <v>2506</v>
      </c>
      <c r="I56" s="2" t="s">
        <v>1463</v>
      </c>
      <c r="J56" s="2" t="s">
        <v>30</v>
      </c>
      <c r="K56" s="2">
        <v>28607</v>
      </c>
      <c r="L56" s="2" t="s">
        <v>1464</v>
      </c>
      <c r="M56" s="2" t="s">
        <v>2507</v>
      </c>
      <c r="N56" s="16" t="s">
        <v>2508</v>
      </c>
    </row>
    <row r="57" spans="1:14">
      <c r="A57" s="5" t="s">
        <v>2504</v>
      </c>
      <c r="B57" s="2" t="s">
        <v>57</v>
      </c>
      <c r="C57" s="2" t="s">
        <v>116</v>
      </c>
      <c r="D57" s="2" t="s">
        <v>2431</v>
      </c>
      <c r="E57" s="12" t="s">
        <v>2505</v>
      </c>
      <c r="F57" s="5" t="s">
        <v>2381</v>
      </c>
      <c r="G57" s="16" t="s">
        <v>2433</v>
      </c>
      <c r="H57" s="3" t="s">
        <v>2506</v>
      </c>
      <c r="I57" s="2" t="s">
        <v>1463</v>
      </c>
      <c r="J57" s="2" t="s">
        <v>30</v>
      </c>
      <c r="K57" s="2">
        <v>28607</v>
      </c>
      <c r="L57" s="2" t="s">
        <v>1464</v>
      </c>
      <c r="M57" s="2" t="s">
        <v>2507</v>
      </c>
      <c r="N57" s="16" t="s">
        <v>2508</v>
      </c>
    </row>
    <row r="58" spans="1:14">
      <c r="A58" s="5" t="s">
        <v>48</v>
      </c>
      <c r="B58" s="2" t="s">
        <v>68</v>
      </c>
      <c r="C58" s="2" t="s">
        <v>15</v>
      </c>
      <c r="D58" s="2" t="s">
        <v>15</v>
      </c>
      <c r="E58" s="16" t="s">
        <v>50</v>
      </c>
      <c r="F58" s="5" t="s">
        <v>25</v>
      </c>
      <c r="G58" s="16" t="s">
        <v>61</v>
      </c>
      <c r="H58" s="2" t="s">
        <v>63</v>
      </c>
      <c r="I58" s="2" t="s">
        <v>64</v>
      </c>
      <c r="J58" s="2" t="s">
        <v>30</v>
      </c>
      <c r="K58" s="2">
        <v>28712</v>
      </c>
      <c r="L58" s="2" t="s">
        <v>65</v>
      </c>
      <c r="M58" s="2" t="s">
        <v>66</v>
      </c>
      <c r="N58" s="16" t="s">
        <v>67</v>
      </c>
    </row>
    <row r="59" spans="1:14">
      <c r="A59" s="5" t="s">
        <v>48</v>
      </c>
      <c r="B59" s="2" t="s">
        <v>49</v>
      </c>
      <c r="C59" s="4"/>
      <c r="D59" s="4"/>
      <c r="E59" s="16" t="s">
        <v>50</v>
      </c>
      <c r="F59" s="5" t="s">
        <v>25</v>
      </c>
      <c r="G59" s="16" t="s">
        <v>61</v>
      </c>
      <c r="H59" s="2" t="s">
        <v>63</v>
      </c>
      <c r="I59" s="2" t="s">
        <v>64</v>
      </c>
      <c r="J59" s="2" t="s">
        <v>30</v>
      </c>
      <c r="K59" s="2">
        <v>28712</v>
      </c>
      <c r="L59" s="2" t="s">
        <v>65</v>
      </c>
      <c r="M59" s="2" t="s">
        <v>66</v>
      </c>
      <c r="N59" s="16" t="s">
        <v>67</v>
      </c>
    </row>
    <row r="60" spans="1:14">
      <c r="A60" s="5" t="s">
        <v>2510</v>
      </c>
      <c r="B60" s="2" t="s">
        <v>129</v>
      </c>
      <c r="C60" s="2" t="s">
        <v>2511</v>
      </c>
      <c r="D60" s="2" t="s">
        <v>2512</v>
      </c>
      <c r="E60" s="12" t="s">
        <v>2513</v>
      </c>
      <c r="F60" s="5" t="s">
        <v>2381</v>
      </c>
      <c r="G60" s="16" t="s">
        <v>2514</v>
      </c>
      <c r="H60" s="3" t="s">
        <v>2515</v>
      </c>
      <c r="I60" s="2" t="s">
        <v>2516</v>
      </c>
      <c r="J60" s="2" t="s">
        <v>30</v>
      </c>
      <c r="K60" s="2">
        <v>28470</v>
      </c>
      <c r="L60" s="2" t="s">
        <v>2517</v>
      </c>
      <c r="M60" s="2" t="s">
        <v>2518</v>
      </c>
      <c r="N60" s="16" t="s">
        <v>2519</v>
      </c>
    </row>
    <row r="61" spans="1:14">
      <c r="A61" s="5" t="s">
        <v>2510</v>
      </c>
      <c r="B61" s="2" t="s">
        <v>170</v>
      </c>
      <c r="C61" s="2" t="s">
        <v>2176</v>
      </c>
      <c r="D61" s="2" t="s">
        <v>2520</v>
      </c>
      <c r="E61" s="12" t="s">
        <v>2513</v>
      </c>
      <c r="F61" s="5" t="s">
        <v>2381</v>
      </c>
      <c r="G61" s="16" t="s">
        <v>2521</v>
      </c>
      <c r="H61" s="3" t="s">
        <v>2515</v>
      </c>
      <c r="I61" s="2" t="s">
        <v>2516</v>
      </c>
      <c r="J61" s="2" t="s">
        <v>30</v>
      </c>
      <c r="K61" s="2">
        <v>28470</v>
      </c>
      <c r="L61" s="2" t="s">
        <v>2517</v>
      </c>
      <c r="M61" s="2" t="s">
        <v>2518</v>
      </c>
      <c r="N61" s="16" t="s">
        <v>2519</v>
      </c>
    </row>
    <row r="62" spans="1:14">
      <c r="A62" s="5" t="s">
        <v>2281</v>
      </c>
      <c r="B62" s="2" t="s">
        <v>49</v>
      </c>
      <c r="C62" s="4"/>
      <c r="D62" s="4"/>
      <c r="E62" s="5" t="str">
        <f>HYPERLINK("https://twitter.com/TriadBizJournal","@TriadBizJournal")</f>
        <v>@TriadBizJournal</v>
      </c>
      <c r="F62" s="5" t="s">
        <v>2282</v>
      </c>
      <c r="G62" s="5" t="str">
        <f>HYPERLINK("mailto:msutter@bizjournals.com","msutter@bizjournals.com")</f>
        <v>msutter@bizjournals.com</v>
      </c>
      <c r="H62" s="2" t="s">
        <v>2283</v>
      </c>
      <c r="I62" s="2" t="s">
        <v>44</v>
      </c>
      <c r="J62" s="2" t="s">
        <v>30</v>
      </c>
      <c r="K62" s="2">
        <v>27401</v>
      </c>
      <c r="L62" s="2" t="s">
        <v>45</v>
      </c>
      <c r="M62" s="2" t="s">
        <v>2284</v>
      </c>
      <c r="N62" s="16" t="s">
        <v>2285</v>
      </c>
    </row>
    <row r="63" spans="1:14">
      <c r="A63" s="5" t="s">
        <v>2286</v>
      </c>
      <c r="B63" s="2" t="s">
        <v>353</v>
      </c>
      <c r="C63" s="2" t="s">
        <v>874</v>
      </c>
      <c r="D63" s="2" t="s">
        <v>2297</v>
      </c>
      <c r="E63" s="16" t="s">
        <v>2288</v>
      </c>
      <c r="F63" s="5" t="s">
        <v>2282</v>
      </c>
      <c r="G63" s="16" t="s">
        <v>2298</v>
      </c>
      <c r="H63" s="2" t="s">
        <v>2290</v>
      </c>
      <c r="I63" s="2" t="s">
        <v>322</v>
      </c>
      <c r="J63" s="2" t="s">
        <v>30</v>
      </c>
      <c r="K63" s="2">
        <v>28208</v>
      </c>
      <c r="L63" s="2" t="s">
        <v>334</v>
      </c>
      <c r="M63" s="2" t="s">
        <v>2299</v>
      </c>
      <c r="N63" s="16" t="s">
        <v>2292</v>
      </c>
    </row>
    <row r="64" spans="1:14">
      <c r="A64" s="5" t="s">
        <v>2286</v>
      </c>
      <c r="B64" s="2" t="s">
        <v>373</v>
      </c>
      <c r="C64" s="2" t="s">
        <v>2293</v>
      </c>
      <c r="D64" s="2" t="s">
        <v>2294</v>
      </c>
      <c r="E64" s="16" t="s">
        <v>2288</v>
      </c>
      <c r="F64" s="5" t="s">
        <v>2282</v>
      </c>
      <c r="G64" s="16" t="s">
        <v>2295</v>
      </c>
      <c r="H64" s="2" t="s">
        <v>2290</v>
      </c>
      <c r="I64" s="2" t="s">
        <v>322</v>
      </c>
      <c r="J64" s="2" t="s">
        <v>30</v>
      </c>
      <c r="K64" s="2">
        <v>28208</v>
      </c>
      <c r="L64" s="2" t="s">
        <v>334</v>
      </c>
      <c r="M64" s="2" t="s">
        <v>2296</v>
      </c>
      <c r="N64" s="16" t="s">
        <v>2292</v>
      </c>
    </row>
    <row r="65" spans="1:15">
      <c r="A65" s="5" t="s">
        <v>2286</v>
      </c>
      <c r="B65" s="2" t="s">
        <v>90</v>
      </c>
      <c r="C65" s="2" t="s">
        <v>92</v>
      </c>
      <c r="D65" s="2" t="s">
        <v>2287</v>
      </c>
      <c r="E65" s="16" t="s">
        <v>2288</v>
      </c>
      <c r="F65" s="5" t="s">
        <v>2282</v>
      </c>
      <c r="G65" s="16" t="s">
        <v>2289</v>
      </c>
      <c r="H65" s="2" t="s">
        <v>2290</v>
      </c>
      <c r="I65" s="2" t="s">
        <v>322</v>
      </c>
      <c r="J65" s="2" t="s">
        <v>30</v>
      </c>
      <c r="K65" s="2">
        <v>28208</v>
      </c>
      <c r="L65" s="2" t="s">
        <v>334</v>
      </c>
      <c r="M65" s="2" t="s">
        <v>2291</v>
      </c>
      <c r="N65" s="16" t="s">
        <v>2292</v>
      </c>
    </row>
    <row r="66" spans="1:15">
      <c r="A66" s="5" t="s">
        <v>2522</v>
      </c>
      <c r="B66" s="2" t="s">
        <v>353</v>
      </c>
      <c r="C66" s="2" t="s">
        <v>2523</v>
      </c>
      <c r="D66" s="2" t="s">
        <v>1474</v>
      </c>
      <c r="E66" s="12" t="s">
        <v>5195</v>
      </c>
      <c r="F66" s="5" t="s">
        <v>2381</v>
      </c>
      <c r="G66" s="5" t="s">
        <v>2524</v>
      </c>
      <c r="H66" s="3" t="s">
        <v>84</v>
      </c>
      <c r="I66" s="2" t="s">
        <v>2525</v>
      </c>
      <c r="J66" s="2" t="s">
        <v>30</v>
      </c>
      <c r="K66" s="2">
        <v>27522</v>
      </c>
      <c r="L66" s="2" t="s">
        <v>2526</v>
      </c>
      <c r="M66" s="2" t="s">
        <v>2527</v>
      </c>
      <c r="N66" s="16" t="s">
        <v>2528</v>
      </c>
    </row>
    <row r="67" spans="1:15">
      <c r="A67" s="5" t="s">
        <v>74</v>
      </c>
      <c r="B67" s="2" t="s">
        <v>90</v>
      </c>
      <c r="C67" s="2" t="s">
        <v>15</v>
      </c>
      <c r="D67" s="2" t="s">
        <v>15</v>
      </c>
      <c r="E67" s="12" t="str">
        <f>HYPERLINK("https://twitter.com/campbell_times?lang=en","@Campbell_Times")</f>
        <v>@Campbell_Times</v>
      </c>
      <c r="F67" s="5" t="s">
        <v>25</v>
      </c>
      <c r="G67" s="16" t="s">
        <v>94</v>
      </c>
      <c r="H67" s="2" t="s">
        <v>97</v>
      </c>
      <c r="I67" s="2" t="s">
        <v>86</v>
      </c>
      <c r="J67" s="2" t="s">
        <v>30</v>
      </c>
      <c r="K67" s="2">
        <v>27506</v>
      </c>
      <c r="L67" s="2" t="s">
        <v>87</v>
      </c>
      <c r="M67" s="2" t="s">
        <v>88</v>
      </c>
      <c r="N67" s="16" t="s">
        <v>89</v>
      </c>
    </row>
    <row r="68" spans="1:15">
      <c r="A68" s="5" t="s">
        <v>74</v>
      </c>
      <c r="B68" s="2" t="s">
        <v>75</v>
      </c>
      <c r="C68" s="2" t="s">
        <v>76</v>
      </c>
      <c r="D68" s="2" t="s">
        <v>77</v>
      </c>
      <c r="E68" s="12" t="str">
        <f>HYPERLINK("https://twitter.com/campbell_times?lang=en","@Campbell_Times")</f>
        <v>@Campbell_Times</v>
      </c>
      <c r="F68" s="5" t="s">
        <v>25</v>
      </c>
      <c r="G68" s="16" t="s">
        <v>83</v>
      </c>
      <c r="H68" s="3" t="s">
        <v>84</v>
      </c>
      <c r="I68" s="2" t="s">
        <v>86</v>
      </c>
      <c r="J68" s="2" t="s">
        <v>30</v>
      </c>
      <c r="K68" s="2">
        <v>27506</v>
      </c>
      <c r="L68" s="2" t="s">
        <v>87</v>
      </c>
      <c r="M68" s="2" t="s">
        <v>88</v>
      </c>
      <c r="N68" s="16" t="s">
        <v>89</v>
      </c>
    </row>
    <row r="69" spans="1:15">
      <c r="A69" s="5" t="s">
        <v>1906</v>
      </c>
      <c r="B69" s="2" t="s">
        <v>99</v>
      </c>
      <c r="C69" s="2" t="s">
        <v>15</v>
      </c>
      <c r="D69" s="2" t="s">
        <v>15</v>
      </c>
      <c r="E69" s="16" t="s">
        <v>5189</v>
      </c>
      <c r="F69" s="5" t="s">
        <v>53</v>
      </c>
      <c r="G69" s="16" t="s">
        <v>1907</v>
      </c>
      <c r="H69" s="2" t="s">
        <v>15</v>
      </c>
      <c r="I69" s="2" t="s">
        <v>226</v>
      </c>
      <c r="J69" s="2" t="s">
        <v>30</v>
      </c>
      <c r="L69" s="2" t="s">
        <v>227</v>
      </c>
      <c r="M69" s="2" t="s">
        <v>1908</v>
      </c>
      <c r="N69" s="16" t="s">
        <v>1909</v>
      </c>
    </row>
    <row r="70" spans="1:15">
      <c r="A70" s="5" t="s">
        <v>1906</v>
      </c>
      <c r="B70" s="2" t="s">
        <v>3542</v>
      </c>
      <c r="C70" s="2" t="s">
        <v>2677</v>
      </c>
      <c r="D70" s="2" t="s">
        <v>3543</v>
      </c>
      <c r="E70" s="16" t="s">
        <v>5189</v>
      </c>
      <c r="F70" s="5" t="s">
        <v>318</v>
      </c>
      <c r="G70" s="5" t="str">
        <f>HYPERLINK("mailto:jgoodmon@cbc-raleigh.com","jgoodmon@cbc-raleigh.com")</f>
        <v>jgoodmon@cbc-raleigh.com</v>
      </c>
      <c r="H70" s="2" t="s">
        <v>3544</v>
      </c>
      <c r="I70" s="2" t="s">
        <v>226</v>
      </c>
      <c r="J70" s="2" t="s">
        <v>30</v>
      </c>
      <c r="K70" s="2">
        <v>27606</v>
      </c>
      <c r="L70" s="2" t="s">
        <v>227</v>
      </c>
      <c r="M70" s="2" t="s">
        <v>3545</v>
      </c>
      <c r="N70" s="16" t="s">
        <v>1909</v>
      </c>
    </row>
    <row r="71" spans="1:15">
      <c r="A71" s="5" t="s">
        <v>2175</v>
      </c>
      <c r="B71" s="2" t="s">
        <v>170</v>
      </c>
      <c r="C71" s="2" t="s">
        <v>1280</v>
      </c>
      <c r="D71" s="2" t="s">
        <v>2070</v>
      </c>
      <c r="E71" s="5" t="s">
        <v>2184</v>
      </c>
      <c r="F71" s="5" t="s">
        <v>2179</v>
      </c>
      <c r="G71" s="5" t="str">
        <f>HYPERLINK("mailto:dway@carolinajournal.com","dway@carolinajournal.com")</f>
        <v>dway@carolinajournal.com</v>
      </c>
      <c r="H71" s="2" t="s">
        <v>2181</v>
      </c>
      <c r="I71" s="2" t="s">
        <v>226</v>
      </c>
      <c r="J71" s="2" t="s">
        <v>30</v>
      </c>
      <c r="K71" s="2">
        <v>27601</v>
      </c>
      <c r="L71" s="2" t="s">
        <v>227</v>
      </c>
      <c r="M71" s="2" t="s">
        <v>2182</v>
      </c>
      <c r="N71" s="16" t="s">
        <v>2183</v>
      </c>
    </row>
    <row r="72" spans="1:15">
      <c r="A72" s="5" t="s">
        <v>2175</v>
      </c>
      <c r="B72" s="2" t="s">
        <v>831</v>
      </c>
      <c r="C72" s="2" t="s">
        <v>2186</v>
      </c>
      <c r="D72" s="2" t="s">
        <v>2187</v>
      </c>
      <c r="E72" s="12" t="s">
        <v>2185</v>
      </c>
      <c r="F72" s="5" t="s">
        <v>2179</v>
      </c>
      <c r="G72" s="5" t="s">
        <v>2188</v>
      </c>
      <c r="H72" s="2" t="s">
        <v>2181</v>
      </c>
      <c r="I72" s="2" t="s">
        <v>226</v>
      </c>
      <c r="J72" s="2" t="s">
        <v>30</v>
      </c>
      <c r="K72" s="2">
        <v>27601</v>
      </c>
      <c r="L72" s="2" t="s">
        <v>227</v>
      </c>
      <c r="M72" s="2" t="s">
        <v>2182</v>
      </c>
      <c r="N72" s="16" t="s">
        <v>2183</v>
      </c>
    </row>
    <row r="73" spans="1:15">
      <c r="A73" s="5" t="s">
        <v>2175</v>
      </c>
      <c r="B73" s="2" t="s">
        <v>820</v>
      </c>
      <c r="C73" s="2" t="s">
        <v>2176</v>
      </c>
      <c r="D73" s="2" t="s">
        <v>2177</v>
      </c>
      <c r="E73" s="16" t="s">
        <v>2178</v>
      </c>
      <c r="F73" s="5" t="s">
        <v>2179</v>
      </c>
      <c r="G73" s="16" t="s">
        <v>2180</v>
      </c>
      <c r="H73" s="2" t="s">
        <v>2181</v>
      </c>
      <c r="I73" s="2" t="s">
        <v>226</v>
      </c>
      <c r="J73" s="2" t="s">
        <v>30</v>
      </c>
      <c r="K73" s="2">
        <v>27601</v>
      </c>
      <c r="L73" s="2" t="s">
        <v>227</v>
      </c>
      <c r="M73" s="2" t="s">
        <v>2182</v>
      </c>
      <c r="N73" s="16" t="s">
        <v>2183</v>
      </c>
    </row>
    <row r="74" spans="1:15">
      <c r="A74" s="5" t="s">
        <v>2175</v>
      </c>
      <c r="B74" s="2" t="s">
        <v>200</v>
      </c>
      <c r="C74" s="2" t="s">
        <v>813</v>
      </c>
      <c r="D74" s="2" t="s">
        <v>598</v>
      </c>
      <c r="E74" s="5" t="s">
        <v>2185</v>
      </c>
      <c r="F74" s="5" t="s">
        <v>2179</v>
      </c>
      <c r="G74" s="5" t="str">
        <f>HYPERLINK("mailto:rhenderson@carolinajournal.com","rhenderson@carolinajournal.com")</f>
        <v>rhenderson@carolinajournal.com</v>
      </c>
      <c r="H74" s="2" t="s">
        <v>2181</v>
      </c>
      <c r="I74" s="2" t="s">
        <v>226</v>
      </c>
      <c r="J74" s="2" t="s">
        <v>30</v>
      </c>
      <c r="K74" s="2">
        <v>27601</v>
      </c>
      <c r="L74" s="2" t="s">
        <v>227</v>
      </c>
      <c r="M74" s="2" t="s">
        <v>2182</v>
      </c>
      <c r="N74" s="16" t="s">
        <v>2183</v>
      </c>
    </row>
    <row r="75" spans="1:15">
      <c r="A75" s="5" t="s">
        <v>3546</v>
      </c>
      <c r="B75" s="2" t="s">
        <v>3547</v>
      </c>
      <c r="C75" s="2" t="s">
        <v>2094</v>
      </c>
      <c r="D75" s="2" t="s">
        <v>2530</v>
      </c>
      <c r="E75" s="12" t="str">
        <f>HYPERLINK("https://twitter.com/freemktmartinez","@freemktmartinez")</f>
        <v>@freemktmartinez</v>
      </c>
      <c r="F75" s="5" t="s">
        <v>318</v>
      </c>
      <c r="G75" s="5" t="str">
        <f>HYPERLINK("mailto:dmartinez@johnlocke.org","dmartinez@johnlocke.org")</f>
        <v>dmartinez@johnlocke.org</v>
      </c>
      <c r="H75" s="2" t="s">
        <v>2181</v>
      </c>
      <c r="I75" s="2" t="s">
        <v>226</v>
      </c>
      <c r="J75" s="2" t="s">
        <v>30</v>
      </c>
      <c r="K75" s="2">
        <v>27601</v>
      </c>
      <c r="L75" s="2" t="s">
        <v>227</v>
      </c>
      <c r="M75" s="2" t="s">
        <v>2182</v>
      </c>
      <c r="N75" s="16" t="s">
        <v>3550</v>
      </c>
    </row>
    <row r="76" spans="1:15">
      <c r="A76" s="5" t="s">
        <v>3546</v>
      </c>
      <c r="B76" s="2" t="s">
        <v>3547</v>
      </c>
      <c r="C76" s="2" t="s">
        <v>2154</v>
      </c>
      <c r="D76" s="2" t="s">
        <v>3548</v>
      </c>
      <c r="E76" s="12" t="str">
        <f>HYPERLINK("https://twitter.com/mitchkokai","@mitchkokai")</f>
        <v>@mitchkokai</v>
      </c>
      <c r="F76" s="5" t="s">
        <v>318</v>
      </c>
      <c r="G76" s="16" t="s">
        <v>3549</v>
      </c>
      <c r="H76" s="2" t="s">
        <v>2181</v>
      </c>
      <c r="I76" s="2" t="s">
        <v>226</v>
      </c>
      <c r="J76" s="2" t="s">
        <v>30</v>
      </c>
      <c r="K76" s="2">
        <v>27601</v>
      </c>
      <c r="L76" s="2" t="s">
        <v>227</v>
      </c>
      <c r="M76" s="2" t="s">
        <v>2182</v>
      </c>
      <c r="N76" s="16" t="s">
        <v>3550</v>
      </c>
    </row>
    <row r="77" spans="1:15">
      <c r="A77" s="34" t="s">
        <v>2531</v>
      </c>
      <c r="B77" s="2" t="s">
        <v>90</v>
      </c>
      <c r="C77" s="2" t="s">
        <v>2532</v>
      </c>
      <c r="D77" s="2" t="s">
        <v>2533</v>
      </c>
      <c r="E77" s="10" t="s">
        <v>5195</v>
      </c>
      <c r="F77" s="5" t="s">
        <v>2381</v>
      </c>
      <c r="G77" s="16" t="s">
        <v>2534</v>
      </c>
      <c r="H77" s="2" t="s">
        <v>2535</v>
      </c>
      <c r="I77" s="2" t="s">
        <v>44</v>
      </c>
      <c r="J77" s="2" t="s">
        <v>30</v>
      </c>
      <c r="K77" s="2">
        <v>27405</v>
      </c>
      <c r="L77" s="2" t="s">
        <v>45</v>
      </c>
      <c r="M77" s="2" t="s">
        <v>2536</v>
      </c>
      <c r="N77" s="16" t="s">
        <v>2537</v>
      </c>
      <c r="O77" s="2" t="s">
        <v>2538</v>
      </c>
    </row>
    <row r="78" spans="1:15">
      <c r="A78" s="5" t="s">
        <v>1910</v>
      </c>
      <c r="B78" s="2" t="s">
        <v>1919</v>
      </c>
      <c r="C78" s="2" t="s">
        <v>1920</v>
      </c>
      <c r="D78" s="2" t="s">
        <v>1921</v>
      </c>
      <c r="E78" s="16" t="s">
        <v>1922</v>
      </c>
      <c r="F78" s="5" t="s">
        <v>53</v>
      </c>
      <c r="G78" s="5" t="str">
        <f>HYPERLINK("mailto:anewsome@carolinapublicpress.org","anewsome@carolinapublicpress.org")</f>
        <v>anewsome@carolinapublicpress.org</v>
      </c>
      <c r="H78" s="2" t="s">
        <v>15</v>
      </c>
      <c r="I78" s="2" t="s">
        <v>305</v>
      </c>
      <c r="J78" s="2" t="s">
        <v>30</v>
      </c>
      <c r="L78" s="2" t="s">
        <v>306</v>
      </c>
      <c r="M78" s="2" t="s">
        <v>1923</v>
      </c>
      <c r="N78" s="5" t="s">
        <v>1915</v>
      </c>
    </row>
    <row r="79" spans="1:15">
      <c r="A79" s="5" t="s">
        <v>1910</v>
      </c>
      <c r="B79" s="2" t="s">
        <v>129</v>
      </c>
      <c r="C79" s="2" t="s">
        <v>1924</v>
      </c>
      <c r="D79" s="2" t="s">
        <v>532</v>
      </c>
      <c r="E79" s="16" t="s">
        <v>5190</v>
      </c>
      <c r="F79" s="5" t="s">
        <v>53</v>
      </c>
      <c r="G79" s="5" t="str">
        <f>HYPERLINK("mailto:ftaylor@carolinapublicpress.org","ftaylor@carolinapublicpress.org")</f>
        <v>ftaylor@carolinapublicpress.org</v>
      </c>
      <c r="I79" s="2" t="s">
        <v>305</v>
      </c>
      <c r="J79" s="2" t="s">
        <v>30</v>
      </c>
      <c r="L79" s="2" t="s">
        <v>306</v>
      </c>
      <c r="M79" s="2" t="s">
        <v>1925</v>
      </c>
      <c r="N79" s="5" t="s">
        <v>1915</v>
      </c>
    </row>
    <row r="80" spans="1:15">
      <c r="A80" s="5" t="s">
        <v>1910</v>
      </c>
      <c r="B80" s="2" t="s">
        <v>1936</v>
      </c>
      <c r="C80" s="2" t="s">
        <v>1937</v>
      </c>
      <c r="D80" s="2" t="s">
        <v>1938</v>
      </c>
      <c r="E80" s="16" t="s">
        <v>5190</v>
      </c>
      <c r="F80" s="5" t="s">
        <v>53</v>
      </c>
      <c r="G80" s="16" t="s">
        <v>1939</v>
      </c>
      <c r="H80" s="3" t="s">
        <v>15</v>
      </c>
      <c r="I80" s="2" t="s">
        <v>305</v>
      </c>
      <c r="J80" s="2" t="s">
        <v>30</v>
      </c>
      <c r="L80" s="2" t="s">
        <v>306</v>
      </c>
      <c r="M80" s="2" t="s">
        <v>1914</v>
      </c>
      <c r="N80" s="16" t="s">
        <v>1915</v>
      </c>
    </row>
    <row r="81" spans="1:15">
      <c r="A81" s="5" t="s">
        <v>1910</v>
      </c>
      <c r="B81" s="2" t="s">
        <v>170</v>
      </c>
      <c r="C81" s="2" t="s">
        <v>1930</v>
      </c>
      <c r="D81" s="2" t="s">
        <v>1931</v>
      </c>
      <c r="E81" s="16" t="s">
        <v>5190</v>
      </c>
      <c r="F81" s="5" t="s">
        <v>53</v>
      </c>
      <c r="G81" s="16" t="s">
        <v>1932</v>
      </c>
      <c r="H81" s="2" t="s">
        <v>15</v>
      </c>
      <c r="I81" s="2" t="s">
        <v>305</v>
      </c>
      <c r="J81" s="2" t="s">
        <v>30</v>
      </c>
      <c r="L81" s="2" t="s">
        <v>306</v>
      </c>
      <c r="M81" s="2" t="s">
        <v>1914</v>
      </c>
      <c r="N81" s="5" t="s">
        <v>1915</v>
      </c>
    </row>
    <row r="82" spans="1:15">
      <c r="A82" s="5" t="s">
        <v>1910</v>
      </c>
      <c r="B82" s="2" t="s">
        <v>612</v>
      </c>
      <c r="C82" s="2" t="s">
        <v>1351</v>
      </c>
      <c r="D82" s="2" t="s">
        <v>1933</v>
      </c>
      <c r="E82" s="16" t="s">
        <v>5190</v>
      </c>
      <c r="F82" s="5" t="s">
        <v>53</v>
      </c>
      <c r="G82" s="16" t="s">
        <v>1934</v>
      </c>
      <c r="H82" s="2" t="s">
        <v>15</v>
      </c>
      <c r="I82" s="2" t="s">
        <v>305</v>
      </c>
      <c r="J82" s="2" t="s">
        <v>30</v>
      </c>
      <c r="L82" s="2" t="s">
        <v>306</v>
      </c>
      <c r="M82" s="2" t="s">
        <v>1935</v>
      </c>
      <c r="N82" s="5" t="s">
        <v>1915</v>
      </c>
    </row>
    <row r="83" spans="1:15">
      <c r="A83" s="5" t="s">
        <v>1910</v>
      </c>
      <c r="B83" s="2" t="s">
        <v>1916</v>
      </c>
      <c r="C83" s="2" t="s">
        <v>1917</v>
      </c>
      <c r="D83" s="2" t="s">
        <v>390</v>
      </c>
      <c r="E83" s="5" t="s">
        <v>1918</v>
      </c>
      <c r="F83" s="5" t="s">
        <v>53</v>
      </c>
      <c r="G83" s="5" t="str">
        <f>HYPERLINK("mailto:kross@carolinapublicpress.org","kross@carolinapublicpress.org")</f>
        <v>kross@carolinapublicpress.org</v>
      </c>
      <c r="I83" s="2" t="s">
        <v>305</v>
      </c>
      <c r="J83" s="2" t="s">
        <v>30</v>
      </c>
      <c r="L83" s="2" t="s">
        <v>306</v>
      </c>
      <c r="M83" s="2" t="s">
        <v>1914</v>
      </c>
      <c r="N83" s="5" t="s">
        <v>1915</v>
      </c>
    </row>
    <row r="84" spans="1:15">
      <c r="A84" s="5" t="s">
        <v>1910</v>
      </c>
      <c r="B84" s="2" t="s">
        <v>1911</v>
      </c>
      <c r="C84" s="2" t="s">
        <v>497</v>
      </c>
      <c r="D84" s="2" t="s">
        <v>1912</v>
      </c>
      <c r="E84" s="16" t="s">
        <v>5190</v>
      </c>
      <c r="F84" s="5" t="s">
        <v>53</v>
      </c>
      <c r="G84" s="16" t="s">
        <v>1913</v>
      </c>
      <c r="H84" s="2" t="s">
        <v>15</v>
      </c>
      <c r="I84" s="2" t="s">
        <v>305</v>
      </c>
      <c r="J84" s="2" t="s">
        <v>30</v>
      </c>
      <c r="L84" s="2" t="s">
        <v>306</v>
      </c>
      <c r="M84" s="2" t="s">
        <v>1914</v>
      </c>
      <c r="N84" s="5" t="s">
        <v>1915</v>
      </c>
    </row>
    <row r="85" spans="1:15">
      <c r="A85" s="5" t="s">
        <v>1910</v>
      </c>
      <c r="B85" s="2" t="s">
        <v>1926</v>
      </c>
      <c r="C85" s="2" t="s">
        <v>916</v>
      </c>
      <c r="D85" s="2" t="s">
        <v>1927</v>
      </c>
      <c r="E85" s="16" t="s">
        <v>5190</v>
      </c>
      <c r="F85" s="5" t="s">
        <v>53</v>
      </c>
      <c r="G85" s="16" t="s">
        <v>1928</v>
      </c>
      <c r="H85" s="2" t="s">
        <v>15</v>
      </c>
      <c r="I85" s="2" t="s">
        <v>305</v>
      </c>
      <c r="J85" s="2" t="s">
        <v>30</v>
      </c>
      <c r="L85" s="2" t="s">
        <v>306</v>
      </c>
      <c r="M85" s="2" t="s">
        <v>1929</v>
      </c>
      <c r="N85" s="16" t="s">
        <v>1915</v>
      </c>
    </row>
    <row r="86" spans="1:15">
      <c r="A86" s="5" t="s">
        <v>2539</v>
      </c>
      <c r="B86" s="2" t="s">
        <v>90</v>
      </c>
      <c r="C86" s="2" t="s">
        <v>2540</v>
      </c>
      <c r="D86" s="2" t="s">
        <v>2541</v>
      </c>
      <c r="E86" s="12" t="s">
        <v>5195</v>
      </c>
      <c r="F86" s="5" t="s">
        <v>2381</v>
      </c>
      <c r="G86" s="16" t="s">
        <v>2542</v>
      </c>
      <c r="H86" s="3" t="s">
        <v>2543</v>
      </c>
      <c r="I86" s="2" t="s">
        <v>121</v>
      </c>
      <c r="J86" s="2" t="s">
        <v>30</v>
      </c>
      <c r="K86" s="2">
        <v>27701</v>
      </c>
      <c r="L86" s="2" t="s">
        <v>121</v>
      </c>
      <c r="M86" s="2" t="s">
        <v>2544</v>
      </c>
      <c r="N86" s="5" t="s">
        <v>15</v>
      </c>
    </row>
    <row r="87" spans="1:15">
      <c r="A87" s="34" t="s">
        <v>2545</v>
      </c>
      <c r="B87" s="2" t="s">
        <v>68</v>
      </c>
      <c r="C87" s="4" t="s">
        <v>15</v>
      </c>
      <c r="D87" s="4" t="s">
        <v>15</v>
      </c>
      <c r="E87" s="12" t="s">
        <v>2548</v>
      </c>
      <c r="F87" s="5" t="s">
        <v>2381</v>
      </c>
      <c r="G87" s="16" t="s">
        <v>2549</v>
      </c>
      <c r="H87" s="3" t="s">
        <v>2550</v>
      </c>
      <c r="I87" s="2" t="s">
        <v>226</v>
      </c>
      <c r="J87" s="2" t="s">
        <v>30</v>
      </c>
      <c r="K87" s="2">
        <v>27601</v>
      </c>
      <c r="L87" s="2" t="s">
        <v>227</v>
      </c>
      <c r="M87" s="2" t="s">
        <v>2551</v>
      </c>
      <c r="N87" s="16" t="s">
        <v>2552</v>
      </c>
      <c r="O87" s="2" t="s">
        <v>2538</v>
      </c>
    </row>
    <row r="88" spans="1:15">
      <c r="A88" s="34" t="s">
        <v>2545</v>
      </c>
      <c r="B88" s="2" t="s">
        <v>353</v>
      </c>
      <c r="C88" s="2" t="s">
        <v>2554</v>
      </c>
      <c r="D88" s="2" t="s">
        <v>2555</v>
      </c>
      <c r="E88" s="10" t="s">
        <v>2548</v>
      </c>
      <c r="F88" s="5" t="s">
        <v>2381</v>
      </c>
      <c r="G88" s="5" t="s">
        <v>2549</v>
      </c>
      <c r="H88" s="3" t="s">
        <v>2550</v>
      </c>
      <c r="I88" s="2" t="s">
        <v>226</v>
      </c>
      <c r="J88" s="2" t="s">
        <v>30</v>
      </c>
      <c r="K88" s="2">
        <v>27601</v>
      </c>
      <c r="L88" s="2" t="s">
        <v>227</v>
      </c>
      <c r="M88" s="2" t="s">
        <v>2551</v>
      </c>
      <c r="N88" s="5" t="s">
        <v>2552</v>
      </c>
      <c r="O88" s="2" t="s">
        <v>2538</v>
      </c>
    </row>
    <row r="89" spans="1:15">
      <c r="A89" s="34" t="s">
        <v>2545</v>
      </c>
      <c r="B89" s="2" t="s">
        <v>903</v>
      </c>
      <c r="C89" s="4" t="s">
        <v>2553</v>
      </c>
      <c r="D89" s="4" t="s">
        <v>390</v>
      </c>
      <c r="E89" s="10" t="s">
        <v>2548</v>
      </c>
      <c r="F89" s="5" t="s">
        <v>2381</v>
      </c>
      <c r="G89" s="16" t="s">
        <v>2549</v>
      </c>
      <c r="H89" s="3" t="s">
        <v>2550</v>
      </c>
      <c r="I89" s="2" t="s">
        <v>226</v>
      </c>
      <c r="J89" s="2" t="s">
        <v>30</v>
      </c>
      <c r="K89" s="2">
        <v>27601</v>
      </c>
      <c r="L89" s="2" t="s">
        <v>227</v>
      </c>
      <c r="M89" s="2" t="s">
        <v>2551</v>
      </c>
      <c r="N89" s="5" t="s">
        <v>2552</v>
      </c>
      <c r="O89" s="2" t="s">
        <v>2538</v>
      </c>
    </row>
    <row r="90" spans="1:15">
      <c r="A90" s="34" t="s">
        <v>2545</v>
      </c>
      <c r="B90" s="2" t="s">
        <v>903</v>
      </c>
      <c r="C90" s="2" t="s">
        <v>2546</v>
      </c>
      <c r="D90" s="2" t="s">
        <v>2547</v>
      </c>
      <c r="E90" s="10" t="s">
        <v>2548</v>
      </c>
      <c r="F90" s="5" t="s">
        <v>2381</v>
      </c>
      <c r="G90" s="16" t="s">
        <v>2549</v>
      </c>
      <c r="H90" s="2" t="s">
        <v>2550</v>
      </c>
      <c r="I90" s="2" t="s">
        <v>226</v>
      </c>
      <c r="J90" s="2" t="s">
        <v>30</v>
      </c>
      <c r="K90" s="2">
        <v>27601</v>
      </c>
      <c r="L90" s="2" t="s">
        <v>227</v>
      </c>
      <c r="M90" s="2" t="s">
        <v>2551</v>
      </c>
      <c r="N90" s="5" t="s">
        <v>2552</v>
      </c>
      <c r="O90" s="2" t="s">
        <v>2538</v>
      </c>
    </row>
    <row r="91" spans="1:15">
      <c r="A91" s="34" t="s">
        <v>2545</v>
      </c>
      <c r="B91" s="2" t="s">
        <v>5168</v>
      </c>
      <c r="C91" s="2" t="s">
        <v>5169</v>
      </c>
      <c r="D91" s="2" t="s">
        <v>5170</v>
      </c>
      <c r="E91" s="10" t="s">
        <v>2548</v>
      </c>
      <c r="F91" s="5" t="s">
        <v>2381</v>
      </c>
      <c r="G91" s="5" t="s">
        <v>5167</v>
      </c>
      <c r="H91" s="2" t="s">
        <v>2550</v>
      </c>
      <c r="I91" s="2" t="s">
        <v>226</v>
      </c>
      <c r="J91" s="2" t="s">
        <v>30</v>
      </c>
      <c r="K91" s="2">
        <v>27601</v>
      </c>
      <c r="L91" s="2" t="s">
        <v>227</v>
      </c>
      <c r="M91" s="2" t="s">
        <v>2551</v>
      </c>
      <c r="N91" s="5" t="s">
        <v>2552</v>
      </c>
      <c r="O91" s="2" t="s">
        <v>2538</v>
      </c>
    </row>
    <row r="92" spans="1:15">
      <c r="A92" s="5" t="s">
        <v>2556</v>
      </c>
      <c r="B92" s="2" t="s">
        <v>49</v>
      </c>
      <c r="C92" s="4" t="s">
        <v>15</v>
      </c>
      <c r="D92" s="4" t="s">
        <v>15</v>
      </c>
      <c r="E92" s="5" t="s">
        <v>2565</v>
      </c>
      <c r="F92" s="5" t="s">
        <v>2381</v>
      </c>
      <c r="G92" s="16" t="s">
        <v>2564</v>
      </c>
      <c r="H92" s="3" t="s">
        <v>2559</v>
      </c>
      <c r="I92" s="2" t="s">
        <v>2560</v>
      </c>
      <c r="J92" s="2" t="s">
        <v>30</v>
      </c>
      <c r="K92" s="2">
        <v>28557</v>
      </c>
      <c r="L92" s="2" t="s">
        <v>2561</v>
      </c>
      <c r="M92" s="2" t="s">
        <v>2562</v>
      </c>
      <c r="N92" s="16" t="s">
        <v>2563</v>
      </c>
    </row>
    <row r="93" spans="1:15">
      <c r="A93" s="5" t="s">
        <v>2556</v>
      </c>
      <c r="B93" s="2" t="s">
        <v>170</v>
      </c>
      <c r="C93" s="2" t="s">
        <v>2571</v>
      </c>
      <c r="D93" s="2" t="s">
        <v>2572</v>
      </c>
      <c r="E93" s="5" t="s">
        <v>2565</v>
      </c>
      <c r="F93" s="5" t="s">
        <v>2381</v>
      </c>
      <c r="G93" s="16" t="s">
        <v>2573</v>
      </c>
      <c r="H93" s="3" t="s">
        <v>2559</v>
      </c>
      <c r="I93" s="2" t="s">
        <v>2560</v>
      </c>
      <c r="J93" s="2" t="s">
        <v>30</v>
      </c>
      <c r="K93" s="2">
        <v>28557</v>
      </c>
      <c r="L93" s="2" t="s">
        <v>2561</v>
      </c>
      <c r="M93" s="2" t="s">
        <v>2562</v>
      </c>
      <c r="N93" s="5" t="s">
        <v>2563</v>
      </c>
    </row>
    <row r="94" spans="1:15">
      <c r="A94" s="5" t="s">
        <v>2556</v>
      </c>
      <c r="B94" s="2" t="s">
        <v>2581</v>
      </c>
      <c r="C94" s="2" t="s">
        <v>2582</v>
      </c>
      <c r="D94" s="2" t="s">
        <v>1523</v>
      </c>
      <c r="E94" s="5" t="s">
        <v>2565</v>
      </c>
      <c r="F94" s="5" t="s">
        <v>2381</v>
      </c>
      <c r="G94" s="16" t="s">
        <v>2583</v>
      </c>
      <c r="H94" s="3" t="s">
        <v>2559</v>
      </c>
      <c r="I94" s="2" t="s">
        <v>2560</v>
      </c>
      <c r="J94" s="2" t="s">
        <v>30</v>
      </c>
      <c r="K94" s="2">
        <v>28557</v>
      </c>
      <c r="L94" s="2" t="s">
        <v>2561</v>
      </c>
      <c r="M94" s="2" t="s">
        <v>2562</v>
      </c>
      <c r="N94" s="16" t="s">
        <v>2563</v>
      </c>
    </row>
    <row r="95" spans="1:15">
      <c r="A95" s="5" t="s">
        <v>2556</v>
      </c>
      <c r="B95" s="2" t="s">
        <v>2578</v>
      </c>
      <c r="C95" s="2" t="s">
        <v>2579</v>
      </c>
      <c r="D95" s="2" t="s">
        <v>1608</v>
      </c>
      <c r="E95" s="5" t="str">
        <f>HYPERLINK("https://twitter.com/newstimesonline","@newstimesonline")</f>
        <v>@newstimesonline</v>
      </c>
      <c r="F95" s="5" t="s">
        <v>2381</v>
      </c>
      <c r="G95" s="16" t="s">
        <v>2580</v>
      </c>
      <c r="H95" s="3" t="s">
        <v>2559</v>
      </c>
      <c r="I95" s="2" t="s">
        <v>2560</v>
      </c>
      <c r="J95" s="2" t="s">
        <v>30</v>
      </c>
      <c r="K95" s="2">
        <v>28557</v>
      </c>
      <c r="L95" s="2" t="s">
        <v>2561</v>
      </c>
      <c r="M95" s="2" t="s">
        <v>2562</v>
      </c>
      <c r="N95" s="5" t="s">
        <v>2563</v>
      </c>
    </row>
    <row r="96" spans="1:15">
      <c r="A96" s="5" t="s">
        <v>2556</v>
      </c>
      <c r="B96" s="2" t="s">
        <v>2574</v>
      </c>
      <c r="C96" s="2" t="s">
        <v>2575</v>
      </c>
      <c r="D96" s="2" t="s">
        <v>2576</v>
      </c>
      <c r="E96" s="5" t="str">
        <f>HYPERLINK("https://twitter.com/newstimesonline","@newstimesonline")</f>
        <v>@newstimesonline</v>
      </c>
      <c r="F96" s="5" t="s">
        <v>2381</v>
      </c>
      <c r="G96" s="16" t="s">
        <v>2577</v>
      </c>
      <c r="H96" s="3" t="s">
        <v>2559</v>
      </c>
      <c r="I96" s="2" t="s">
        <v>2560</v>
      </c>
      <c r="J96" s="2" t="s">
        <v>30</v>
      </c>
      <c r="K96" s="2">
        <v>28557</v>
      </c>
      <c r="L96" s="2" t="s">
        <v>2561</v>
      </c>
      <c r="M96" s="2" t="s">
        <v>2562</v>
      </c>
      <c r="N96" s="5" t="s">
        <v>2563</v>
      </c>
    </row>
    <row r="97" spans="1:14">
      <c r="A97" s="5" t="s">
        <v>2556</v>
      </c>
      <c r="B97" s="2" t="s">
        <v>373</v>
      </c>
      <c r="C97" s="2" t="s">
        <v>2511</v>
      </c>
      <c r="D97" s="2" t="s">
        <v>2566</v>
      </c>
      <c r="E97" s="5" t="str">
        <f>HYPERLINK("https://twitter.com/newstimesonline","@newstimesonline")</f>
        <v>@newstimesonline</v>
      </c>
      <c r="F97" s="5" t="s">
        <v>2381</v>
      </c>
      <c r="G97" s="16" t="s">
        <v>2567</v>
      </c>
      <c r="H97" s="3" t="s">
        <v>2559</v>
      </c>
      <c r="I97" s="2" t="s">
        <v>2560</v>
      </c>
      <c r="J97" s="2" t="s">
        <v>30</v>
      </c>
      <c r="K97" s="2">
        <v>28557</v>
      </c>
      <c r="L97" s="2" t="s">
        <v>2561</v>
      </c>
      <c r="M97" s="2" t="s">
        <v>2562</v>
      </c>
      <c r="N97" s="5" t="s">
        <v>2563</v>
      </c>
    </row>
    <row r="98" spans="1:14">
      <c r="A98" s="5" t="s">
        <v>2556</v>
      </c>
      <c r="B98" s="2" t="s">
        <v>2568</v>
      </c>
      <c r="C98" s="2" t="s">
        <v>2569</v>
      </c>
      <c r="D98" s="2" t="s">
        <v>2557</v>
      </c>
      <c r="E98" s="5" t="str">
        <f>HYPERLINK("https://twitter.com/newstimesonline","@newstimesonline")</f>
        <v>@newstimesonline</v>
      </c>
      <c r="F98" s="5" t="s">
        <v>2381</v>
      </c>
      <c r="G98" s="16" t="s">
        <v>2570</v>
      </c>
      <c r="H98" s="3" t="s">
        <v>2559</v>
      </c>
      <c r="I98" s="2" t="s">
        <v>2560</v>
      </c>
      <c r="J98" s="2" t="s">
        <v>30</v>
      </c>
      <c r="K98" s="2">
        <v>28557</v>
      </c>
      <c r="L98" s="2" t="s">
        <v>2561</v>
      </c>
      <c r="M98" s="2" t="s">
        <v>2562</v>
      </c>
      <c r="N98" s="5" t="s">
        <v>2563</v>
      </c>
    </row>
    <row r="99" spans="1:14">
      <c r="A99" s="5" t="s">
        <v>2556</v>
      </c>
      <c r="B99" s="2" t="s">
        <v>2586</v>
      </c>
      <c r="C99" s="2" t="s">
        <v>1116</v>
      </c>
      <c r="D99" s="2" t="s">
        <v>2587</v>
      </c>
      <c r="E99" s="5" t="s">
        <v>2565</v>
      </c>
      <c r="F99" s="5" t="s">
        <v>2381</v>
      </c>
      <c r="G99" s="16" t="s">
        <v>2588</v>
      </c>
      <c r="H99" s="3" t="s">
        <v>2559</v>
      </c>
      <c r="I99" s="2" t="s">
        <v>2560</v>
      </c>
      <c r="J99" s="2" t="s">
        <v>30</v>
      </c>
      <c r="K99" s="2">
        <v>28557</v>
      </c>
      <c r="L99" s="2" t="s">
        <v>2561</v>
      </c>
      <c r="M99" s="2" t="s">
        <v>2562</v>
      </c>
      <c r="N99" s="5" t="s">
        <v>2563</v>
      </c>
    </row>
    <row r="100" spans="1:14">
      <c r="A100" s="5" t="s">
        <v>2556</v>
      </c>
      <c r="B100" s="2" t="s">
        <v>597</v>
      </c>
      <c r="C100" s="2" t="s">
        <v>1174</v>
      </c>
      <c r="D100" s="2" t="s">
        <v>2584</v>
      </c>
      <c r="E100" s="5" t="s">
        <v>2565</v>
      </c>
      <c r="F100" s="5" t="s">
        <v>2381</v>
      </c>
      <c r="G100" s="16" t="s">
        <v>2585</v>
      </c>
      <c r="H100" s="3" t="s">
        <v>2559</v>
      </c>
      <c r="I100" s="2" t="s">
        <v>2560</v>
      </c>
      <c r="J100" s="2" t="s">
        <v>30</v>
      </c>
      <c r="K100" s="2">
        <v>28557</v>
      </c>
      <c r="L100" s="2" t="s">
        <v>2561</v>
      </c>
      <c r="M100" s="2" t="s">
        <v>2562</v>
      </c>
      <c r="N100" s="5" t="s">
        <v>2563</v>
      </c>
    </row>
    <row r="101" spans="1:14">
      <c r="A101" s="5" t="s">
        <v>2556</v>
      </c>
      <c r="B101" s="2" t="s">
        <v>798</v>
      </c>
      <c r="C101" s="2" t="s">
        <v>1057</v>
      </c>
      <c r="D101" s="2" t="s">
        <v>2557</v>
      </c>
      <c r="E101" s="5" t="str">
        <f>HYPERLINK("https://twitter.com/newstimesonline","@newstimesonline")</f>
        <v>@newstimesonline</v>
      </c>
      <c r="F101" s="5" t="s">
        <v>2381</v>
      </c>
      <c r="G101" s="5" t="s">
        <v>2558</v>
      </c>
      <c r="H101" s="3" t="s">
        <v>2559</v>
      </c>
      <c r="I101" s="2" t="s">
        <v>2560</v>
      </c>
      <c r="J101" s="2" t="s">
        <v>30</v>
      </c>
      <c r="K101" s="2">
        <v>28557</v>
      </c>
      <c r="L101" s="2" t="s">
        <v>2561</v>
      </c>
      <c r="M101" s="2" t="s">
        <v>2562</v>
      </c>
      <c r="N101" s="5" t="s">
        <v>2563</v>
      </c>
    </row>
    <row r="102" spans="1:14">
      <c r="A102" s="5" t="s">
        <v>2589</v>
      </c>
      <c r="B102" s="2" t="s">
        <v>2590</v>
      </c>
      <c r="C102" s="4" t="s">
        <v>1319</v>
      </c>
      <c r="D102" s="4" t="s">
        <v>1320</v>
      </c>
      <c r="E102" s="12" t="str">
        <f>HYPERLINK("https://twitter.com/Cary_News","@Cary_News")</f>
        <v>@Cary_News</v>
      </c>
      <c r="F102" s="5" t="s">
        <v>2381</v>
      </c>
      <c r="G102" s="16" t="s">
        <v>2591</v>
      </c>
      <c r="H102" s="3" t="s">
        <v>2592</v>
      </c>
      <c r="I102" s="2" t="s">
        <v>2593</v>
      </c>
      <c r="J102" s="2" t="s">
        <v>30</v>
      </c>
      <c r="K102" s="2">
        <v>27511</v>
      </c>
      <c r="L102" s="2" t="s">
        <v>227</v>
      </c>
      <c r="M102" s="2" t="s">
        <v>1402</v>
      </c>
      <c r="N102" s="16" t="s">
        <v>2594</v>
      </c>
    </row>
    <row r="103" spans="1:14">
      <c r="A103" s="5" t="s">
        <v>2589</v>
      </c>
      <c r="B103" s="2" t="s">
        <v>49</v>
      </c>
      <c r="C103" s="4"/>
      <c r="D103" s="4"/>
      <c r="E103" s="12" t="str">
        <f>HYPERLINK("https://twitter.com/Cary_News","@Cary_News")</f>
        <v>@Cary_News</v>
      </c>
      <c r="F103" s="5" t="s">
        <v>2381</v>
      </c>
      <c r="G103" s="16" t="s">
        <v>2595</v>
      </c>
      <c r="H103" s="3" t="s">
        <v>2596</v>
      </c>
      <c r="I103" s="2" t="s">
        <v>226</v>
      </c>
      <c r="J103" s="2" t="s">
        <v>30</v>
      </c>
      <c r="K103" s="2">
        <v>27606</v>
      </c>
      <c r="L103" s="2" t="s">
        <v>227</v>
      </c>
      <c r="M103" s="2" t="s">
        <v>1402</v>
      </c>
      <c r="N103" s="16" t="s">
        <v>2594</v>
      </c>
    </row>
    <row r="104" spans="1:14">
      <c r="A104" s="5" t="s">
        <v>2597</v>
      </c>
      <c r="B104" s="2" t="s">
        <v>90</v>
      </c>
      <c r="C104" s="2" t="s">
        <v>555</v>
      </c>
      <c r="D104" s="2" t="s">
        <v>642</v>
      </c>
      <c r="E104" s="12" t="s">
        <v>2598</v>
      </c>
      <c r="F104" s="5" t="s">
        <v>2381</v>
      </c>
      <c r="G104" s="16" t="s">
        <v>2599</v>
      </c>
      <c r="H104" s="3" t="s">
        <v>2600</v>
      </c>
      <c r="I104" s="2" t="s">
        <v>2601</v>
      </c>
      <c r="J104" s="2" t="s">
        <v>30</v>
      </c>
      <c r="K104" s="2">
        <v>27379</v>
      </c>
      <c r="L104" s="2" t="s">
        <v>2602</v>
      </c>
      <c r="M104" s="2" t="s">
        <v>2603</v>
      </c>
      <c r="N104" s="16" t="s">
        <v>2604</v>
      </c>
    </row>
    <row r="105" spans="1:14">
      <c r="A105" s="5" t="s">
        <v>2597</v>
      </c>
      <c r="B105" s="2" t="s">
        <v>170</v>
      </c>
      <c r="C105" s="2" t="s">
        <v>2446</v>
      </c>
      <c r="D105" s="2" t="s">
        <v>2605</v>
      </c>
      <c r="E105" s="12" t="s">
        <v>2598</v>
      </c>
      <c r="F105" s="5" t="s">
        <v>2381</v>
      </c>
      <c r="G105" s="16" t="s">
        <v>2606</v>
      </c>
      <c r="H105" s="3" t="s">
        <v>2600</v>
      </c>
      <c r="I105" s="2" t="s">
        <v>2601</v>
      </c>
      <c r="J105" s="2" t="s">
        <v>30</v>
      </c>
      <c r="K105" s="2">
        <v>27379</v>
      </c>
      <c r="L105" s="2" t="s">
        <v>2602</v>
      </c>
      <c r="M105" s="2" t="s">
        <v>2603</v>
      </c>
      <c r="N105" s="16" t="s">
        <v>2604</v>
      </c>
    </row>
    <row r="106" spans="1:14">
      <c r="A106" s="5" t="s">
        <v>2060</v>
      </c>
      <c r="B106" s="2" t="s">
        <v>90</v>
      </c>
      <c r="C106" s="2" t="s">
        <v>2061</v>
      </c>
      <c r="D106" s="2" t="s">
        <v>2062</v>
      </c>
      <c r="E106" s="16" t="s">
        <v>2063</v>
      </c>
      <c r="F106" s="5" t="s">
        <v>18</v>
      </c>
      <c r="G106" s="16" t="s">
        <v>2064</v>
      </c>
      <c r="H106" s="2" t="s">
        <v>2065</v>
      </c>
      <c r="I106" s="2" t="s">
        <v>108</v>
      </c>
      <c r="J106" s="2" t="s">
        <v>30</v>
      </c>
      <c r="K106" s="2">
        <v>27514</v>
      </c>
      <c r="L106" s="2" t="s">
        <v>109</v>
      </c>
      <c r="M106" s="2" t="s">
        <v>2066</v>
      </c>
      <c r="N106" s="16" t="s">
        <v>2067</v>
      </c>
    </row>
    <row r="107" spans="1:14">
      <c r="A107" s="5" t="s">
        <v>1940</v>
      </c>
      <c r="B107" s="2" t="s">
        <v>1947</v>
      </c>
      <c r="C107" s="2" t="s">
        <v>1966</v>
      </c>
      <c r="D107" s="2" t="s">
        <v>1967</v>
      </c>
      <c r="E107" s="16" t="s">
        <v>5191</v>
      </c>
      <c r="F107" s="5" t="s">
        <v>53</v>
      </c>
      <c r="G107" s="16" t="s">
        <v>1968</v>
      </c>
      <c r="H107" s="2" t="s">
        <v>15</v>
      </c>
      <c r="I107" s="2" t="s">
        <v>322</v>
      </c>
      <c r="J107" s="2" t="s">
        <v>30</v>
      </c>
      <c r="L107" s="2" t="s">
        <v>334</v>
      </c>
      <c r="N107" s="5" t="s">
        <v>1944</v>
      </c>
    </row>
    <row r="108" spans="1:14">
      <c r="A108" s="5" t="s">
        <v>1940</v>
      </c>
      <c r="B108" s="2" t="s">
        <v>1947</v>
      </c>
      <c r="C108" s="2" t="s">
        <v>1053</v>
      </c>
      <c r="D108" s="2" t="s">
        <v>803</v>
      </c>
      <c r="E108" s="5" t="str">
        <f>HYPERLINK("https://twitter.com/andrew_dunn","@andrew_dunn")</f>
        <v>@andrew_dunn</v>
      </c>
      <c r="F108" s="5" t="s">
        <v>53</v>
      </c>
      <c r="G108" s="5" t="str">
        <f>HYPERLINK("mailto:andrew@charlotteagenda.com","andrew@charlotteagenda.com")</f>
        <v>andrew@charlotteagenda.com</v>
      </c>
      <c r="H108" s="2" t="s">
        <v>15</v>
      </c>
      <c r="I108" s="2" t="s">
        <v>322</v>
      </c>
      <c r="J108" s="2" t="s">
        <v>30</v>
      </c>
      <c r="L108" s="2" t="s">
        <v>334</v>
      </c>
      <c r="N108" s="5" t="s">
        <v>1944</v>
      </c>
    </row>
    <row r="109" spans="1:14">
      <c r="A109" s="5" t="s">
        <v>1940</v>
      </c>
      <c r="B109" s="2" t="s">
        <v>1947</v>
      </c>
      <c r="C109" s="2" t="s">
        <v>1953</v>
      </c>
      <c r="D109" s="2" t="s">
        <v>1954</v>
      </c>
      <c r="E109" s="16" t="s">
        <v>5191</v>
      </c>
      <c r="F109" s="5" t="s">
        <v>53</v>
      </c>
      <c r="G109" s="16" t="s">
        <v>1955</v>
      </c>
      <c r="H109" s="2" t="s">
        <v>15</v>
      </c>
      <c r="I109" s="2" t="s">
        <v>322</v>
      </c>
      <c r="J109" s="2" t="s">
        <v>30</v>
      </c>
      <c r="L109" s="2" t="s">
        <v>334</v>
      </c>
      <c r="N109" s="5" t="s">
        <v>1944</v>
      </c>
    </row>
    <row r="110" spans="1:14">
      <c r="A110" s="5" t="s">
        <v>1940</v>
      </c>
      <c r="B110" s="2" t="s">
        <v>1947</v>
      </c>
      <c r="C110" s="2" t="s">
        <v>1969</v>
      </c>
      <c r="D110" s="2" t="s">
        <v>1970</v>
      </c>
      <c r="E110" s="16" t="s">
        <v>5191</v>
      </c>
      <c r="F110" s="5" t="s">
        <v>53</v>
      </c>
      <c r="G110" s="16" t="s">
        <v>1971</v>
      </c>
      <c r="H110" s="2" t="s">
        <v>15</v>
      </c>
      <c r="I110" s="2" t="s">
        <v>322</v>
      </c>
      <c r="J110" s="2" t="s">
        <v>30</v>
      </c>
      <c r="L110" s="2" t="s">
        <v>334</v>
      </c>
      <c r="N110" s="5" t="s">
        <v>1944</v>
      </c>
    </row>
    <row r="111" spans="1:14">
      <c r="A111" s="5" t="s">
        <v>1940</v>
      </c>
      <c r="B111" s="2" t="s">
        <v>1947</v>
      </c>
      <c r="C111" s="2" t="s">
        <v>1950</v>
      </c>
      <c r="D111" s="2" t="s">
        <v>1951</v>
      </c>
      <c r="E111" s="16" t="s">
        <v>5191</v>
      </c>
      <c r="F111" s="5" t="s">
        <v>53</v>
      </c>
      <c r="G111" s="16" t="s">
        <v>1952</v>
      </c>
      <c r="H111" s="2" t="s">
        <v>15</v>
      </c>
      <c r="I111" s="2" t="s">
        <v>322</v>
      </c>
      <c r="J111" s="2" t="s">
        <v>30</v>
      </c>
      <c r="L111" s="2" t="s">
        <v>334</v>
      </c>
      <c r="N111" s="16" t="s">
        <v>1944</v>
      </c>
    </row>
    <row r="112" spans="1:14">
      <c r="A112" s="5" t="s">
        <v>1940</v>
      </c>
      <c r="B112" s="2" t="s">
        <v>1947</v>
      </c>
      <c r="C112" s="2" t="s">
        <v>1972</v>
      </c>
      <c r="D112" s="2" t="s">
        <v>1973</v>
      </c>
      <c r="E112" s="5" t="s">
        <v>1974</v>
      </c>
      <c r="F112" s="5" t="s">
        <v>53</v>
      </c>
      <c r="G112" s="16" t="s">
        <v>1975</v>
      </c>
      <c r="H112" s="2" t="s">
        <v>15</v>
      </c>
      <c r="I112" s="2" t="s">
        <v>322</v>
      </c>
      <c r="J112" s="2" t="s">
        <v>30</v>
      </c>
      <c r="L112" s="2" t="s">
        <v>334</v>
      </c>
      <c r="N112" s="5" t="s">
        <v>1944</v>
      </c>
    </row>
    <row r="113" spans="1:14">
      <c r="A113" s="5" t="s">
        <v>1940</v>
      </c>
      <c r="B113" s="2" t="s">
        <v>1941</v>
      </c>
      <c r="C113" s="2" t="s">
        <v>447</v>
      </c>
      <c r="D113" s="2" t="s">
        <v>1942</v>
      </c>
      <c r="E113" s="5" t="str">
        <f>HYPERLINK("https://twitter.com/katie_levans","@katie_levans")</f>
        <v>@katie_levans</v>
      </c>
      <c r="F113" s="5" t="s">
        <v>53</v>
      </c>
      <c r="G113" s="16" t="s">
        <v>1943</v>
      </c>
      <c r="H113" s="2" t="s">
        <v>15</v>
      </c>
      <c r="I113" s="2" t="s">
        <v>322</v>
      </c>
      <c r="J113" s="2" t="s">
        <v>30</v>
      </c>
      <c r="L113" s="2" t="s">
        <v>334</v>
      </c>
      <c r="N113" s="5" t="s">
        <v>1944</v>
      </c>
    </row>
    <row r="114" spans="1:14">
      <c r="A114" s="5" t="s">
        <v>1940</v>
      </c>
      <c r="B114" s="2" t="s">
        <v>1976</v>
      </c>
      <c r="C114" s="2" t="s">
        <v>447</v>
      </c>
      <c r="D114" s="2" t="s">
        <v>1977</v>
      </c>
      <c r="E114" s="5" t="str">
        <f>HYPERLINK("https://twitter.com/katieperalta","@katieperalta")</f>
        <v>@katieperalta</v>
      </c>
      <c r="F114" s="5" t="s">
        <v>53</v>
      </c>
      <c r="G114" s="5" t="s">
        <v>1943</v>
      </c>
      <c r="H114" s="2" t="s">
        <v>15</v>
      </c>
      <c r="I114" s="2" t="s">
        <v>322</v>
      </c>
      <c r="J114" s="2" t="s">
        <v>30</v>
      </c>
      <c r="K114" s="2">
        <v>28202</v>
      </c>
      <c r="L114" s="2" t="s">
        <v>334</v>
      </c>
      <c r="M114" s="2" t="s">
        <v>15</v>
      </c>
      <c r="N114" s="5" t="s">
        <v>1944</v>
      </c>
    </row>
    <row r="115" spans="1:14">
      <c r="A115" s="5" t="s">
        <v>1940</v>
      </c>
      <c r="B115" s="2" t="s">
        <v>1947</v>
      </c>
      <c r="C115" s="2" t="s">
        <v>1963</v>
      </c>
      <c r="D115" s="2" t="s">
        <v>1964</v>
      </c>
      <c r="E115" s="16" t="s">
        <v>5191</v>
      </c>
      <c r="F115" s="5" t="s">
        <v>53</v>
      </c>
      <c r="G115" s="16" t="s">
        <v>1965</v>
      </c>
      <c r="H115" s="2" t="s">
        <v>15</v>
      </c>
      <c r="I115" s="2" t="s">
        <v>322</v>
      </c>
      <c r="J115" s="2" t="s">
        <v>30</v>
      </c>
      <c r="L115" s="2" t="s">
        <v>334</v>
      </c>
      <c r="N115" s="5" t="s">
        <v>1944</v>
      </c>
    </row>
    <row r="116" spans="1:14">
      <c r="A116" s="5" t="s">
        <v>1940</v>
      </c>
      <c r="B116" s="2" t="s">
        <v>1947</v>
      </c>
      <c r="C116" s="2" t="s">
        <v>1959</v>
      </c>
      <c r="D116" s="2" t="s">
        <v>1960</v>
      </c>
      <c r="E116" s="5" t="s">
        <v>1961</v>
      </c>
      <c r="F116" s="5" t="s">
        <v>53</v>
      </c>
      <c r="G116" s="16" t="s">
        <v>1962</v>
      </c>
      <c r="H116" s="2" t="s">
        <v>15</v>
      </c>
      <c r="I116" s="2" t="s">
        <v>322</v>
      </c>
      <c r="J116" s="2" t="s">
        <v>30</v>
      </c>
      <c r="L116" s="2" t="s">
        <v>334</v>
      </c>
      <c r="N116" s="5" t="s">
        <v>1944</v>
      </c>
    </row>
    <row r="117" spans="1:14">
      <c r="A117" s="5" t="s">
        <v>1940</v>
      </c>
      <c r="B117" s="2" t="s">
        <v>1947</v>
      </c>
      <c r="C117" s="2" t="s">
        <v>1948</v>
      </c>
      <c r="D117" s="2" t="s">
        <v>196</v>
      </c>
      <c r="E117" s="16" t="s">
        <v>5191</v>
      </c>
      <c r="F117" s="5" t="s">
        <v>53</v>
      </c>
      <c r="G117" s="16" t="s">
        <v>1949</v>
      </c>
      <c r="H117" s="2" t="s">
        <v>15</v>
      </c>
      <c r="I117" s="2" t="s">
        <v>322</v>
      </c>
      <c r="J117" s="2" t="s">
        <v>30</v>
      </c>
      <c r="L117" s="2" t="s">
        <v>334</v>
      </c>
      <c r="N117" s="16" t="s">
        <v>1944</v>
      </c>
    </row>
    <row r="118" spans="1:14">
      <c r="A118" s="5" t="s">
        <v>1940</v>
      </c>
      <c r="B118" s="2" t="s">
        <v>1947</v>
      </c>
      <c r="C118" s="2" t="s">
        <v>1956</v>
      </c>
      <c r="D118" s="2" t="s">
        <v>1957</v>
      </c>
      <c r="E118" s="16" t="s">
        <v>5191</v>
      </c>
      <c r="F118" s="5" t="s">
        <v>53</v>
      </c>
      <c r="G118" s="16" t="s">
        <v>1958</v>
      </c>
      <c r="H118" s="2" t="s">
        <v>15</v>
      </c>
      <c r="I118" s="2" t="s">
        <v>322</v>
      </c>
      <c r="J118" s="2" t="s">
        <v>30</v>
      </c>
      <c r="L118" s="2" t="s">
        <v>334</v>
      </c>
      <c r="N118" s="5" t="s">
        <v>1944</v>
      </c>
    </row>
    <row r="119" spans="1:14">
      <c r="A119" s="5" t="s">
        <v>1940</v>
      </c>
      <c r="B119" s="2" t="s">
        <v>353</v>
      </c>
      <c r="C119" s="2" t="s">
        <v>1787</v>
      </c>
      <c r="D119" s="2" t="s">
        <v>971</v>
      </c>
      <c r="E119" s="16" t="s">
        <v>1945</v>
      </c>
      <c r="F119" s="5" t="s">
        <v>53</v>
      </c>
      <c r="G119" s="16" t="s">
        <v>1946</v>
      </c>
      <c r="H119" s="2" t="s">
        <v>15</v>
      </c>
      <c r="I119" s="2" t="s">
        <v>322</v>
      </c>
      <c r="J119" s="2" t="s">
        <v>30</v>
      </c>
      <c r="L119" s="2" t="s">
        <v>334</v>
      </c>
      <c r="N119" s="5" t="s">
        <v>1944</v>
      </c>
    </row>
    <row r="120" spans="1:14">
      <c r="A120" s="5" t="s">
        <v>2300</v>
      </c>
      <c r="B120" s="2" t="s">
        <v>68</v>
      </c>
      <c r="C120" s="4" t="s">
        <v>15</v>
      </c>
      <c r="D120" s="4" t="s">
        <v>15</v>
      </c>
      <c r="E120" s="16" t="s">
        <v>2302</v>
      </c>
      <c r="F120" s="5" t="s">
        <v>2282</v>
      </c>
      <c r="G120" s="16" t="s">
        <v>2310</v>
      </c>
      <c r="H120" s="2" t="s">
        <v>2303</v>
      </c>
      <c r="I120" s="2" t="s">
        <v>322</v>
      </c>
      <c r="J120" s="2" t="s">
        <v>30</v>
      </c>
      <c r="K120" s="2">
        <v>28202</v>
      </c>
      <c r="L120" s="2" t="s">
        <v>334</v>
      </c>
      <c r="M120" s="2" t="s">
        <v>2308</v>
      </c>
      <c r="N120" s="16" t="s">
        <v>2305</v>
      </c>
    </row>
    <row r="121" spans="1:14">
      <c r="A121" s="5" t="s">
        <v>2300</v>
      </c>
      <c r="B121" s="2" t="s">
        <v>2325</v>
      </c>
      <c r="C121" s="2" t="s">
        <v>1734</v>
      </c>
      <c r="D121" s="2" t="s">
        <v>2326</v>
      </c>
      <c r="E121" s="16" t="s">
        <v>2327</v>
      </c>
      <c r="F121" s="5" t="s">
        <v>2282</v>
      </c>
      <c r="G121" s="16" t="s">
        <v>2328</v>
      </c>
      <c r="H121" s="2" t="s">
        <v>2303</v>
      </c>
      <c r="I121" s="2" t="s">
        <v>322</v>
      </c>
      <c r="J121" s="2" t="s">
        <v>30</v>
      </c>
      <c r="K121" s="2">
        <v>28202</v>
      </c>
      <c r="L121" s="2" t="s">
        <v>334</v>
      </c>
      <c r="M121" s="2" t="s">
        <v>2329</v>
      </c>
      <c r="N121" s="5" t="s">
        <v>2305</v>
      </c>
    </row>
    <row r="122" spans="1:14">
      <c r="A122" s="5" t="s">
        <v>2300</v>
      </c>
      <c r="B122" s="2" t="s">
        <v>2333</v>
      </c>
      <c r="C122" s="2" t="s">
        <v>2334</v>
      </c>
      <c r="D122" s="2" t="s">
        <v>2335</v>
      </c>
      <c r="E122" s="16" t="s">
        <v>2336</v>
      </c>
      <c r="F122" s="5" t="s">
        <v>2282</v>
      </c>
      <c r="G122" s="16" t="s">
        <v>2337</v>
      </c>
      <c r="H122" s="2" t="s">
        <v>2303</v>
      </c>
      <c r="I122" s="2" t="s">
        <v>322</v>
      </c>
      <c r="J122" s="2" t="s">
        <v>30</v>
      </c>
      <c r="K122" s="2">
        <v>28202</v>
      </c>
      <c r="L122" s="2" t="s">
        <v>334</v>
      </c>
      <c r="M122" s="2" t="s">
        <v>2338</v>
      </c>
      <c r="N122" s="5" t="s">
        <v>2305</v>
      </c>
    </row>
    <row r="123" spans="1:14">
      <c r="A123" s="5" t="s">
        <v>2300</v>
      </c>
      <c r="B123" s="2" t="s">
        <v>820</v>
      </c>
      <c r="C123" s="2" t="s">
        <v>2301</v>
      </c>
      <c r="D123" s="2" t="s">
        <v>29</v>
      </c>
      <c r="E123" s="16" t="s">
        <v>2302</v>
      </c>
      <c r="F123" s="5" t="s">
        <v>2282</v>
      </c>
      <c r="G123" s="5" t="str">
        <f>HYPERLINK("mailto:jeniferwilson@bizjournals.com","jeniferwilson@bizjournals.com")</f>
        <v>jeniferwilson@bizjournals.com</v>
      </c>
      <c r="H123" s="2" t="s">
        <v>2303</v>
      </c>
      <c r="I123" s="2" t="s">
        <v>517</v>
      </c>
      <c r="J123" s="2" t="s">
        <v>30</v>
      </c>
      <c r="K123" s="2">
        <v>28202</v>
      </c>
      <c r="L123" s="2" t="s">
        <v>334</v>
      </c>
      <c r="M123" s="2" t="s">
        <v>2304</v>
      </c>
      <c r="N123" s="5" t="s">
        <v>2305</v>
      </c>
    </row>
    <row r="124" spans="1:14">
      <c r="A124" s="5" t="s">
        <v>2300</v>
      </c>
      <c r="B124" s="2" t="s">
        <v>2330</v>
      </c>
      <c r="C124" s="2" t="s">
        <v>485</v>
      </c>
      <c r="D124" s="2" t="s">
        <v>2331</v>
      </c>
      <c r="E124" s="16" t="s">
        <v>2332</v>
      </c>
      <c r="F124" s="5" t="s">
        <v>2282</v>
      </c>
      <c r="G124" s="5" t="str">
        <f>HYPERLINK("mailto:jenniferthomas@bizjournals.com","jenniferthomas@bizjournals.com")</f>
        <v>jenniferthomas@bizjournals.com</v>
      </c>
      <c r="H124" s="2" t="s">
        <v>2303</v>
      </c>
      <c r="I124" s="2" t="s">
        <v>322</v>
      </c>
      <c r="J124" s="2" t="s">
        <v>30</v>
      </c>
      <c r="K124" s="2">
        <v>28202</v>
      </c>
      <c r="L124" s="2" t="s">
        <v>334</v>
      </c>
      <c r="M124" s="2" t="s">
        <v>2324</v>
      </c>
      <c r="N124" s="5" t="s">
        <v>2305</v>
      </c>
    </row>
    <row r="125" spans="1:14">
      <c r="A125" s="5" t="s">
        <v>2300</v>
      </c>
      <c r="B125" s="2" t="s">
        <v>2320</v>
      </c>
      <c r="C125" s="2" t="s">
        <v>246</v>
      </c>
      <c r="D125" s="2" t="s">
        <v>2321</v>
      </c>
      <c r="E125" s="16" t="s">
        <v>2322</v>
      </c>
      <c r="F125" s="5" t="s">
        <v>2282</v>
      </c>
      <c r="G125" s="16" t="s">
        <v>2323</v>
      </c>
      <c r="H125" s="2" t="s">
        <v>2303</v>
      </c>
      <c r="I125" s="2" t="s">
        <v>322</v>
      </c>
      <c r="J125" s="2" t="s">
        <v>30</v>
      </c>
      <c r="K125" s="2">
        <v>28202</v>
      </c>
      <c r="L125" s="2" t="s">
        <v>334</v>
      </c>
      <c r="M125" s="2" t="s">
        <v>2324</v>
      </c>
      <c r="N125" s="5" t="s">
        <v>2305</v>
      </c>
    </row>
    <row r="126" spans="1:14">
      <c r="A126" s="5" t="s">
        <v>2300</v>
      </c>
      <c r="B126" s="2" t="s">
        <v>2315</v>
      </c>
      <c r="C126" s="2" t="s">
        <v>1015</v>
      </c>
      <c r="D126" s="2" t="s">
        <v>2316</v>
      </c>
      <c r="E126" s="16" t="s">
        <v>2317</v>
      </c>
      <c r="F126" s="5" t="s">
        <v>2282</v>
      </c>
      <c r="G126" s="16" t="s">
        <v>2318</v>
      </c>
      <c r="H126" s="2" t="s">
        <v>2303</v>
      </c>
      <c r="I126" s="2" t="s">
        <v>322</v>
      </c>
      <c r="J126" s="2" t="s">
        <v>30</v>
      </c>
      <c r="K126" s="2">
        <v>28202</v>
      </c>
      <c r="L126" s="2" t="s">
        <v>334</v>
      </c>
      <c r="M126" s="2" t="s">
        <v>2319</v>
      </c>
      <c r="N126" s="5" t="s">
        <v>2305</v>
      </c>
    </row>
    <row r="127" spans="1:14">
      <c r="A127" s="5" t="s">
        <v>2300</v>
      </c>
      <c r="B127" s="2" t="s">
        <v>90</v>
      </c>
      <c r="C127" s="4" t="s">
        <v>934</v>
      </c>
      <c r="D127" s="4" t="s">
        <v>1735</v>
      </c>
      <c r="E127" s="16" t="s">
        <v>2306</v>
      </c>
      <c r="F127" s="5" t="s">
        <v>2282</v>
      </c>
      <c r="G127" s="16" t="s">
        <v>2307</v>
      </c>
      <c r="H127" s="2" t="s">
        <v>2303</v>
      </c>
      <c r="I127" s="2" t="s">
        <v>322</v>
      </c>
      <c r="J127" s="2" t="s">
        <v>30</v>
      </c>
      <c r="K127" s="2">
        <v>28202</v>
      </c>
      <c r="L127" s="2" t="s">
        <v>334</v>
      </c>
      <c r="M127" s="2" t="s">
        <v>2308</v>
      </c>
      <c r="N127" s="5" t="s">
        <v>2305</v>
      </c>
    </row>
    <row r="128" spans="1:14">
      <c r="A128" s="5" t="s">
        <v>2300</v>
      </c>
      <c r="B128" s="2" t="s">
        <v>353</v>
      </c>
      <c r="C128" s="2" t="s">
        <v>2311</v>
      </c>
      <c r="D128" s="2" t="s">
        <v>2312</v>
      </c>
      <c r="E128" s="16" t="s">
        <v>2302</v>
      </c>
      <c r="F128" s="5" t="s">
        <v>2282</v>
      </c>
      <c r="G128" s="16" t="s">
        <v>2313</v>
      </c>
      <c r="H128" s="2" t="s">
        <v>2303</v>
      </c>
      <c r="I128" s="2" t="s">
        <v>322</v>
      </c>
      <c r="J128" s="2" t="s">
        <v>30</v>
      </c>
      <c r="K128" s="2">
        <v>28202</v>
      </c>
      <c r="L128" s="2" t="s">
        <v>334</v>
      </c>
      <c r="M128" s="2" t="s">
        <v>2314</v>
      </c>
      <c r="N128" s="5" t="s">
        <v>2305</v>
      </c>
    </row>
    <row r="129" spans="1:15">
      <c r="A129" s="5" t="s">
        <v>2300</v>
      </c>
      <c r="B129" s="2" t="s">
        <v>49</v>
      </c>
      <c r="C129" s="4"/>
      <c r="D129" s="4"/>
      <c r="E129" s="16" t="s">
        <v>2302</v>
      </c>
      <c r="F129" s="5" t="s">
        <v>2282</v>
      </c>
      <c r="G129" s="5" t="str">
        <f>HYPERLINK("mailto:rmorris@bizjournals.com","rmorris@bizjournals.com")</f>
        <v>rmorris@bizjournals.com</v>
      </c>
      <c r="H129" s="2" t="s">
        <v>2303</v>
      </c>
      <c r="I129" s="2" t="s">
        <v>322</v>
      </c>
      <c r="J129" s="2" t="s">
        <v>30</v>
      </c>
      <c r="K129" s="2">
        <v>28202</v>
      </c>
      <c r="L129" s="2" t="s">
        <v>334</v>
      </c>
      <c r="M129" s="2" t="s">
        <v>2309</v>
      </c>
      <c r="N129" s="5" t="s">
        <v>2305</v>
      </c>
    </row>
    <row r="130" spans="1:15">
      <c r="A130" s="5" t="s">
        <v>2068</v>
      </c>
      <c r="B130" s="2" t="s">
        <v>90</v>
      </c>
      <c r="C130" s="2" t="s">
        <v>2069</v>
      </c>
      <c r="D130" s="2" t="s">
        <v>2070</v>
      </c>
      <c r="E130" s="16" t="s">
        <v>5192</v>
      </c>
      <c r="F130" s="5" t="s">
        <v>18</v>
      </c>
      <c r="G130" s="16" t="s">
        <v>2071</v>
      </c>
      <c r="H130" s="2" t="s">
        <v>2072</v>
      </c>
      <c r="I130" s="2" t="s">
        <v>322</v>
      </c>
      <c r="J130" s="2" t="s">
        <v>30</v>
      </c>
      <c r="K130" s="2">
        <v>28203</v>
      </c>
      <c r="L130" s="2" t="s">
        <v>334</v>
      </c>
      <c r="M130" s="2" t="s">
        <v>2073</v>
      </c>
      <c r="N130" s="5" t="s">
        <v>553</v>
      </c>
    </row>
    <row r="131" spans="1:15">
      <c r="A131" s="5" t="s">
        <v>2068</v>
      </c>
      <c r="B131" s="2" t="s">
        <v>1976</v>
      </c>
      <c r="C131" s="2" t="s">
        <v>2074</v>
      </c>
      <c r="D131" s="2" t="s">
        <v>2075</v>
      </c>
      <c r="E131" s="5" t="str">
        <f>HYPERLINK("https://twitter.com/kristenwile","@kristenwile")</f>
        <v>@kristenwile</v>
      </c>
      <c r="F131" s="5" t="s">
        <v>18</v>
      </c>
      <c r="G131" s="16" t="s">
        <v>2076</v>
      </c>
      <c r="H131" s="2" t="s">
        <v>2072</v>
      </c>
      <c r="I131" s="2" t="s">
        <v>322</v>
      </c>
      <c r="J131" s="2" t="s">
        <v>30</v>
      </c>
      <c r="K131" s="2">
        <v>28203</v>
      </c>
      <c r="L131" s="2" t="s">
        <v>334</v>
      </c>
      <c r="M131" s="2" t="s">
        <v>2073</v>
      </c>
      <c r="N131" s="5" t="s">
        <v>553</v>
      </c>
    </row>
    <row r="132" spans="1:15">
      <c r="A132" s="5" t="s">
        <v>495</v>
      </c>
      <c r="B132" s="2" t="s">
        <v>554</v>
      </c>
      <c r="C132" s="2" t="s">
        <v>555</v>
      </c>
      <c r="D132" s="2" t="s">
        <v>556</v>
      </c>
      <c r="E132" s="5" t="s">
        <v>557</v>
      </c>
      <c r="F132" s="10" t="s">
        <v>433</v>
      </c>
      <c r="G132" s="16" t="s">
        <v>558</v>
      </c>
      <c r="H132" s="2" t="s">
        <v>501</v>
      </c>
      <c r="I132" s="4" t="s">
        <v>559</v>
      </c>
      <c r="J132" s="4" t="s">
        <v>30</v>
      </c>
      <c r="K132" s="4">
        <v>28027</v>
      </c>
      <c r="L132" s="4" t="s">
        <v>334</v>
      </c>
      <c r="M132" s="4" t="s">
        <v>560</v>
      </c>
      <c r="N132" s="5" t="s">
        <v>503</v>
      </c>
      <c r="O132" s="4"/>
    </row>
    <row r="133" spans="1:15">
      <c r="A133" s="5" t="s">
        <v>495</v>
      </c>
      <c r="B133" s="2" t="s">
        <v>612</v>
      </c>
      <c r="C133" s="2" t="s">
        <v>613</v>
      </c>
      <c r="D133" s="2" t="s">
        <v>196</v>
      </c>
      <c r="E133" s="5" t="s">
        <v>614</v>
      </c>
      <c r="F133" s="5" t="s">
        <v>433</v>
      </c>
      <c r="G133" s="16" t="s">
        <v>615</v>
      </c>
      <c r="H133" s="2" t="s">
        <v>501</v>
      </c>
      <c r="I133" s="2" t="s">
        <v>322</v>
      </c>
      <c r="J133" s="2" t="s">
        <v>30</v>
      </c>
      <c r="K133" s="2">
        <v>28202</v>
      </c>
      <c r="L133" s="2" t="s">
        <v>334</v>
      </c>
      <c r="M133" s="2" t="s">
        <v>616</v>
      </c>
      <c r="N133" s="16" t="s">
        <v>503</v>
      </c>
    </row>
    <row r="134" spans="1:15">
      <c r="A134" s="5" t="s">
        <v>495</v>
      </c>
      <c r="B134" s="2" t="s">
        <v>607</v>
      </c>
      <c r="C134" s="2" t="s">
        <v>608</v>
      </c>
      <c r="D134" s="2" t="s">
        <v>609</v>
      </c>
      <c r="E134" s="16" t="s">
        <v>610</v>
      </c>
      <c r="F134" s="5" t="s">
        <v>433</v>
      </c>
      <c r="G134" s="16" t="s">
        <v>611</v>
      </c>
      <c r="H134" s="2" t="s">
        <v>501</v>
      </c>
      <c r="I134" s="2" t="s">
        <v>322</v>
      </c>
      <c r="J134" s="2" t="s">
        <v>30</v>
      </c>
      <c r="K134" s="2">
        <v>28202</v>
      </c>
      <c r="L134" s="2" t="s">
        <v>334</v>
      </c>
      <c r="M134" s="2" t="s">
        <v>525</v>
      </c>
      <c r="N134" s="5" t="s">
        <v>503</v>
      </c>
    </row>
    <row r="135" spans="1:15">
      <c r="A135" s="5" t="s">
        <v>495</v>
      </c>
      <c r="B135" s="2" t="s">
        <v>597</v>
      </c>
      <c r="C135" s="2" t="s">
        <v>441</v>
      </c>
      <c r="D135" s="2" t="s">
        <v>598</v>
      </c>
      <c r="E135" s="5" t="s">
        <v>599</v>
      </c>
      <c r="F135" s="5" t="s">
        <v>433</v>
      </c>
      <c r="G135" s="5" t="s">
        <v>600</v>
      </c>
      <c r="H135" s="2" t="s">
        <v>501</v>
      </c>
      <c r="I135" s="2" t="s">
        <v>322</v>
      </c>
      <c r="J135" s="2" t="s">
        <v>30</v>
      </c>
      <c r="K135" s="2">
        <v>28202</v>
      </c>
      <c r="L135" s="2" t="s">
        <v>334</v>
      </c>
      <c r="M135" s="2" t="s">
        <v>601</v>
      </c>
      <c r="N135" s="5" t="s">
        <v>503</v>
      </c>
    </row>
    <row r="136" spans="1:15">
      <c r="A136" s="5" t="s">
        <v>495</v>
      </c>
      <c r="B136" s="2" t="s">
        <v>645</v>
      </c>
      <c r="C136" s="2" t="s">
        <v>646</v>
      </c>
      <c r="D136" s="2" t="s">
        <v>647</v>
      </c>
      <c r="E136" s="5" t="str">
        <f>HYPERLINK("https://twitter.com/CristinaBolling","@CristinaBolling")</f>
        <v>@CristinaBolling</v>
      </c>
      <c r="F136" s="5" t="s">
        <v>433</v>
      </c>
      <c r="G136" s="16" t="s">
        <v>648</v>
      </c>
      <c r="H136" s="2" t="s">
        <v>501</v>
      </c>
      <c r="I136" s="2" t="s">
        <v>322</v>
      </c>
      <c r="J136" s="2" t="s">
        <v>30</v>
      </c>
      <c r="K136" s="2">
        <v>28202</v>
      </c>
      <c r="L136" s="2" t="s">
        <v>334</v>
      </c>
      <c r="M136" s="2" t="s">
        <v>649</v>
      </c>
      <c r="N136" s="5" t="s">
        <v>503</v>
      </c>
    </row>
    <row r="137" spans="1:15">
      <c r="A137" s="5" t="s">
        <v>495</v>
      </c>
      <c r="B137" s="2" t="s">
        <v>640</v>
      </c>
      <c r="C137" s="2" t="s">
        <v>641</v>
      </c>
      <c r="D137" s="2" t="s">
        <v>642</v>
      </c>
      <c r="E137" s="5" t="str">
        <f>HYPERLINK("https://twitter.com/DannyePowell","@DannyePowell")</f>
        <v>@DannyePowell</v>
      </c>
      <c r="F137" s="5" t="s">
        <v>433</v>
      </c>
      <c r="G137" s="16" t="s">
        <v>643</v>
      </c>
      <c r="H137" s="2" t="s">
        <v>501</v>
      </c>
      <c r="I137" s="2" t="s">
        <v>322</v>
      </c>
      <c r="J137" s="2" t="s">
        <v>30</v>
      </c>
      <c r="K137" s="2">
        <v>28202</v>
      </c>
      <c r="L137" s="2" t="s">
        <v>334</v>
      </c>
      <c r="M137" s="2" t="s">
        <v>644</v>
      </c>
      <c r="N137" s="5" t="s">
        <v>503</v>
      </c>
    </row>
    <row r="138" spans="1:15">
      <c r="A138" s="5" t="s">
        <v>495</v>
      </c>
      <c r="B138" s="2" t="s">
        <v>578</v>
      </c>
      <c r="C138" s="2" t="s">
        <v>579</v>
      </c>
      <c r="D138" s="2" t="s">
        <v>580</v>
      </c>
      <c r="E138" s="5" t="str">
        <f>HYPERLINK("https://twitter.com/DeonERoberts","@DeonERoberts")</f>
        <v>@DeonERoberts</v>
      </c>
      <c r="F138" s="5" t="s">
        <v>433</v>
      </c>
      <c r="G138" s="16" t="s">
        <v>581</v>
      </c>
      <c r="H138" s="2" t="s">
        <v>501</v>
      </c>
      <c r="I138" s="2" t="s">
        <v>322</v>
      </c>
      <c r="J138" s="2" t="s">
        <v>30</v>
      </c>
      <c r="K138" s="2">
        <v>28202</v>
      </c>
      <c r="L138" s="2" t="s">
        <v>334</v>
      </c>
      <c r="M138" s="2" t="s">
        <v>582</v>
      </c>
      <c r="N138" s="5" t="s">
        <v>503</v>
      </c>
    </row>
    <row r="139" spans="1:15">
      <c r="A139" s="5" t="s">
        <v>495</v>
      </c>
      <c r="B139" s="2" t="s">
        <v>514</v>
      </c>
      <c r="C139" s="2" t="s">
        <v>515</v>
      </c>
      <c r="D139" s="2" t="s">
        <v>125</v>
      </c>
      <c r="E139" s="5" t="str">
        <f>HYPERLINK("https://twitter.com/DougObserver","@DougObserver")</f>
        <v>@DougObserver</v>
      </c>
      <c r="F139" s="5" t="s">
        <v>433</v>
      </c>
      <c r="G139" s="16" t="s">
        <v>516</v>
      </c>
      <c r="H139" s="2" t="s">
        <v>501</v>
      </c>
      <c r="I139" s="2" t="s">
        <v>517</v>
      </c>
      <c r="J139" s="2" t="s">
        <v>30</v>
      </c>
      <c r="K139" s="2">
        <v>28202</v>
      </c>
      <c r="L139" s="2" t="s">
        <v>334</v>
      </c>
      <c r="M139" s="2" t="s">
        <v>518</v>
      </c>
      <c r="N139" s="5" t="s">
        <v>503</v>
      </c>
    </row>
    <row r="140" spans="1:15">
      <c r="A140" s="5" t="s">
        <v>495</v>
      </c>
      <c r="B140" s="2" t="s">
        <v>617</v>
      </c>
      <c r="C140" s="2" t="s">
        <v>618</v>
      </c>
      <c r="D140" s="2" t="s">
        <v>619</v>
      </c>
      <c r="E140" s="5" t="str">
        <f>HYPERLINK("https://twitter.com/FrederickClasen","@FrederickClasen")</f>
        <v>@FrederickClasen</v>
      </c>
      <c r="F140" s="5" t="s">
        <v>433</v>
      </c>
      <c r="G140" s="16" t="s">
        <v>620</v>
      </c>
      <c r="H140" s="2" t="s">
        <v>501</v>
      </c>
      <c r="I140" s="2" t="s">
        <v>322</v>
      </c>
      <c r="J140" s="2" t="s">
        <v>30</v>
      </c>
      <c r="K140" s="2">
        <v>28202</v>
      </c>
      <c r="L140" s="2" t="s">
        <v>334</v>
      </c>
      <c r="M140" s="2" t="s">
        <v>621</v>
      </c>
      <c r="N140" s="5" t="s">
        <v>503</v>
      </c>
    </row>
    <row r="141" spans="1:15">
      <c r="A141" s="5" t="s">
        <v>495</v>
      </c>
      <c r="B141" s="2" t="s">
        <v>612</v>
      </c>
      <c r="C141" s="2" t="s">
        <v>622</v>
      </c>
      <c r="D141" s="2" t="s">
        <v>623</v>
      </c>
      <c r="E141" s="16" t="s">
        <v>5193</v>
      </c>
      <c r="F141" s="5" t="s">
        <v>433</v>
      </c>
      <c r="G141" s="16" t="s">
        <v>624</v>
      </c>
      <c r="H141" s="2" t="s">
        <v>501</v>
      </c>
      <c r="I141" s="2" t="s">
        <v>322</v>
      </c>
      <c r="J141" s="2" t="s">
        <v>30</v>
      </c>
      <c r="K141" s="2">
        <v>28202</v>
      </c>
      <c r="L141" s="2" t="s">
        <v>334</v>
      </c>
      <c r="M141" s="2" t="s">
        <v>625</v>
      </c>
      <c r="N141" s="5" t="s">
        <v>503</v>
      </c>
    </row>
    <row r="142" spans="1:15">
      <c r="A142" s="5" t="s">
        <v>495</v>
      </c>
      <c r="B142" s="2" t="s">
        <v>123</v>
      </c>
      <c r="C142" s="2" t="s">
        <v>542</v>
      </c>
      <c r="D142" s="2" t="s">
        <v>543</v>
      </c>
      <c r="E142" s="16" t="s">
        <v>544</v>
      </c>
      <c r="F142" s="5" t="s">
        <v>433</v>
      </c>
      <c r="G142" s="16" t="s">
        <v>545</v>
      </c>
      <c r="H142" s="2" t="s">
        <v>501</v>
      </c>
      <c r="I142" s="2" t="s">
        <v>322</v>
      </c>
      <c r="J142" s="2" t="s">
        <v>30</v>
      </c>
      <c r="K142" s="2">
        <v>28202</v>
      </c>
      <c r="L142" s="2" t="s">
        <v>334</v>
      </c>
      <c r="M142" s="2" t="s">
        <v>546</v>
      </c>
      <c r="N142" s="5" t="s">
        <v>503</v>
      </c>
    </row>
    <row r="143" spans="1:15">
      <c r="A143" s="5" t="s">
        <v>495</v>
      </c>
      <c r="B143" s="2" t="s">
        <v>568</v>
      </c>
      <c r="C143" s="2" t="s">
        <v>569</v>
      </c>
      <c r="D143" s="2" t="s">
        <v>570</v>
      </c>
      <c r="E143" s="16" t="s">
        <v>571</v>
      </c>
      <c r="F143" s="5" t="s">
        <v>433</v>
      </c>
      <c r="G143" s="16" t="s">
        <v>572</v>
      </c>
      <c r="H143" s="2" t="s">
        <v>501</v>
      </c>
      <c r="I143" s="2" t="s">
        <v>322</v>
      </c>
      <c r="J143" s="2" t="s">
        <v>30</v>
      </c>
      <c r="K143" s="2">
        <v>28202</v>
      </c>
      <c r="L143" s="2" t="s">
        <v>334</v>
      </c>
      <c r="M143" s="2" t="s">
        <v>573</v>
      </c>
      <c r="N143" s="5" t="s">
        <v>503</v>
      </c>
    </row>
    <row r="144" spans="1:15">
      <c r="A144" s="5" t="s">
        <v>495</v>
      </c>
      <c r="B144" s="2" t="s">
        <v>629</v>
      </c>
      <c r="C144" s="2" t="s">
        <v>630</v>
      </c>
      <c r="D144" s="2" t="s">
        <v>631</v>
      </c>
      <c r="E144" s="5" t="s">
        <v>632</v>
      </c>
      <c r="F144" s="5" t="s">
        <v>433</v>
      </c>
      <c r="G144" s="16" t="s">
        <v>633</v>
      </c>
      <c r="H144" s="2" t="s">
        <v>501</v>
      </c>
      <c r="I144" s="2" t="s">
        <v>322</v>
      </c>
      <c r="J144" s="2" t="s">
        <v>30</v>
      </c>
      <c r="K144" s="2">
        <v>28202</v>
      </c>
      <c r="L144" s="2" t="s">
        <v>334</v>
      </c>
      <c r="M144" s="2" t="s">
        <v>634</v>
      </c>
      <c r="N144" s="5" t="s">
        <v>503</v>
      </c>
    </row>
    <row r="145" spans="1:15">
      <c r="A145" s="5" t="s">
        <v>495</v>
      </c>
      <c r="B145" s="2" t="s">
        <v>583</v>
      </c>
      <c r="C145" s="2" t="s">
        <v>584</v>
      </c>
      <c r="D145" s="2" t="s">
        <v>585</v>
      </c>
      <c r="E145" s="5" t="s">
        <v>586</v>
      </c>
      <c r="F145" s="5" t="s">
        <v>433</v>
      </c>
      <c r="G145" s="16" t="s">
        <v>587</v>
      </c>
      <c r="H145" s="2" t="s">
        <v>501</v>
      </c>
      <c r="I145" s="2" t="s">
        <v>322</v>
      </c>
      <c r="J145" s="2" t="s">
        <v>30</v>
      </c>
      <c r="K145" s="2">
        <v>28202</v>
      </c>
      <c r="L145" s="2" t="s">
        <v>334</v>
      </c>
      <c r="M145" s="2" t="s">
        <v>588</v>
      </c>
      <c r="N145" s="5" t="s">
        <v>503</v>
      </c>
    </row>
    <row r="146" spans="1:15">
      <c r="A146" s="5" t="s">
        <v>495</v>
      </c>
      <c r="B146" s="2" t="s">
        <v>547</v>
      </c>
      <c r="C146" s="4" t="s">
        <v>548</v>
      </c>
      <c r="D146" s="4" t="s">
        <v>549</v>
      </c>
      <c r="E146" s="5" t="str">
        <f>HYPERLINK("https://twitter.com/kathleenpurvis","@kathleenpurvis")</f>
        <v>@kathleenpurvis</v>
      </c>
      <c r="F146" s="5" t="s">
        <v>433</v>
      </c>
      <c r="G146" s="16" t="s">
        <v>550</v>
      </c>
      <c r="H146" s="2" t="s">
        <v>501</v>
      </c>
      <c r="I146" s="2" t="s">
        <v>322</v>
      </c>
      <c r="J146" s="2" t="s">
        <v>30</v>
      </c>
      <c r="K146" s="2">
        <v>28202</v>
      </c>
      <c r="L146" s="2" t="s">
        <v>334</v>
      </c>
      <c r="M146" s="2" t="s">
        <v>551</v>
      </c>
      <c r="N146" s="5" t="s">
        <v>503</v>
      </c>
    </row>
    <row r="147" spans="1:15">
      <c r="A147" s="5" t="s">
        <v>495</v>
      </c>
      <c r="B147" s="2" t="s">
        <v>504</v>
      </c>
      <c r="C147" s="2" t="s">
        <v>505</v>
      </c>
      <c r="D147" s="2" t="s">
        <v>506</v>
      </c>
      <c r="E147" s="16" t="s">
        <v>507</v>
      </c>
      <c r="F147" s="5" t="s">
        <v>433</v>
      </c>
      <c r="G147" s="16" t="s">
        <v>511</v>
      </c>
      <c r="H147" s="2" t="s">
        <v>501</v>
      </c>
      <c r="I147" s="2" t="s">
        <v>322</v>
      </c>
      <c r="J147" s="2" t="s">
        <v>30</v>
      </c>
      <c r="K147" s="2">
        <v>28202</v>
      </c>
      <c r="L147" s="2" t="s">
        <v>334</v>
      </c>
      <c r="M147" s="2" t="s">
        <v>513</v>
      </c>
      <c r="N147" s="5" t="s">
        <v>503</v>
      </c>
    </row>
    <row r="148" spans="1:15">
      <c r="A148" s="5" t="s">
        <v>495</v>
      </c>
      <c r="B148" s="2" t="s">
        <v>526</v>
      </c>
      <c r="C148" s="2" t="s">
        <v>527</v>
      </c>
      <c r="D148" s="2" t="s">
        <v>528</v>
      </c>
      <c r="E148" s="5" t="s">
        <v>529</v>
      </c>
      <c r="F148" s="5" t="s">
        <v>433</v>
      </c>
      <c r="G148" s="16" t="s">
        <v>530</v>
      </c>
      <c r="H148" s="2" t="s">
        <v>501</v>
      </c>
      <c r="I148" s="2" t="s">
        <v>322</v>
      </c>
      <c r="J148" s="2" t="s">
        <v>30</v>
      </c>
      <c r="K148" s="2">
        <v>28202</v>
      </c>
      <c r="L148" s="2" t="s">
        <v>334</v>
      </c>
      <c r="M148" s="2" t="s">
        <v>531</v>
      </c>
      <c r="N148" s="5" t="s">
        <v>503</v>
      </c>
    </row>
    <row r="149" spans="1:15">
      <c r="A149" s="5" t="s">
        <v>495</v>
      </c>
      <c r="B149" s="2" t="s">
        <v>583</v>
      </c>
      <c r="C149" s="2" t="s">
        <v>589</v>
      </c>
      <c r="D149" s="2" t="s">
        <v>590</v>
      </c>
      <c r="E149" s="5" t="str">
        <f>HYPERLINK("https://twitter.com/markprice_obs","@markprice_obs")</f>
        <v>@markprice_obs</v>
      </c>
      <c r="F149" s="5" t="s">
        <v>433</v>
      </c>
      <c r="G149" s="16" t="s">
        <v>591</v>
      </c>
      <c r="H149" s="2" t="s">
        <v>501</v>
      </c>
      <c r="I149" s="2" t="s">
        <v>322</v>
      </c>
      <c r="J149" s="2" t="s">
        <v>30</v>
      </c>
      <c r="K149" s="2">
        <v>28202</v>
      </c>
      <c r="L149" s="2" t="s">
        <v>334</v>
      </c>
      <c r="M149" s="2" t="s">
        <v>592</v>
      </c>
      <c r="N149" s="5" t="s">
        <v>503</v>
      </c>
    </row>
    <row r="150" spans="1:15">
      <c r="A150" s="5" t="s">
        <v>495</v>
      </c>
      <c r="B150" s="2" t="s">
        <v>626</v>
      </c>
      <c r="C150" s="2" t="s">
        <v>589</v>
      </c>
      <c r="D150" s="2" t="s">
        <v>627</v>
      </c>
      <c r="E150" s="5" t="str">
        <f>HYPERLINK("https://twitter.com/WashburnChObs","@WashburnChObs")</f>
        <v>@WashburnChObs</v>
      </c>
      <c r="F150" s="5" t="s">
        <v>433</v>
      </c>
      <c r="G150" s="16" t="s">
        <v>628</v>
      </c>
      <c r="H150" s="2" t="s">
        <v>501</v>
      </c>
      <c r="I150" s="2" t="s">
        <v>322</v>
      </c>
      <c r="J150" s="2" t="s">
        <v>30</v>
      </c>
      <c r="K150" s="2">
        <v>28202</v>
      </c>
      <c r="L150" s="2" t="s">
        <v>334</v>
      </c>
      <c r="M150" s="2" t="s">
        <v>525</v>
      </c>
      <c r="N150" s="5" t="s">
        <v>503</v>
      </c>
    </row>
    <row r="151" spans="1:15">
      <c r="A151" s="5" t="s">
        <v>495</v>
      </c>
      <c r="B151" s="2" t="s">
        <v>593</v>
      </c>
      <c r="C151" s="2" t="s">
        <v>313</v>
      </c>
      <c r="D151" s="2" t="s">
        <v>364</v>
      </c>
      <c r="E151" s="5" t="s">
        <v>594</v>
      </c>
      <c r="F151" s="5" t="s">
        <v>433</v>
      </c>
      <c r="G151" s="16" t="s">
        <v>595</v>
      </c>
      <c r="H151" s="2" t="s">
        <v>501</v>
      </c>
      <c r="I151" s="2" t="s">
        <v>322</v>
      </c>
      <c r="J151" s="2" t="s">
        <v>30</v>
      </c>
      <c r="K151" s="2">
        <v>28202</v>
      </c>
      <c r="L151" s="2" t="s">
        <v>334</v>
      </c>
      <c r="M151" s="2" t="s">
        <v>596</v>
      </c>
      <c r="N151" s="5" t="s">
        <v>503</v>
      </c>
    </row>
    <row r="152" spans="1:15">
      <c r="A152" s="5" t="s">
        <v>495</v>
      </c>
      <c r="B152" s="2" t="s">
        <v>519</v>
      </c>
      <c r="C152" s="2" t="s">
        <v>520</v>
      </c>
      <c r="D152" s="2" t="s">
        <v>521</v>
      </c>
      <c r="E152" s="16" t="s">
        <v>522</v>
      </c>
      <c r="F152" s="5" t="s">
        <v>433</v>
      </c>
      <c r="G152" s="16" t="s">
        <v>524</v>
      </c>
      <c r="H152" s="2" t="s">
        <v>501</v>
      </c>
      <c r="I152" s="2" t="s">
        <v>322</v>
      </c>
      <c r="J152" s="2" t="s">
        <v>30</v>
      </c>
      <c r="K152" s="2">
        <v>28202</v>
      </c>
      <c r="L152" s="2" t="s">
        <v>334</v>
      </c>
      <c r="M152" s="2" t="s">
        <v>525</v>
      </c>
      <c r="N152" s="5" t="s">
        <v>503</v>
      </c>
    </row>
    <row r="153" spans="1:15">
      <c r="A153" s="5" t="s">
        <v>495</v>
      </c>
      <c r="B153" s="2" t="s">
        <v>496</v>
      </c>
      <c r="C153" s="2" t="s">
        <v>497</v>
      </c>
      <c r="D153" s="2" t="s">
        <v>498</v>
      </c>
      <c r="E153" s="5" t="s">
        <v>499</v>
      </c>
      <c r="F153" s="5" t="s">
        <v>433</v>
      </c>
      <c r="G153" s="16" t="s">
        <v>500</v>
      </c>
      <c r="H153" s="2" t="s">
        <v>501</v>
      </c>
      <c r="I153" s="2" t="s">
        <v>322</v>
      </c>
      <c r="J153" s="2" t="s">
        <v>30</v>
      </c>
      <c r="K153" s="2">
        <v>28202</v>
      </c>
      <c r="L153" s="2" t="s">
        <v>334</v>
      </c>
      <c r="M153" s="2" t="s">
        <v>502</v>
      </c>
      <c r="N153" s="5" t="s">
        <v>503</v>
      </c>
    </row>
    <row r="154" spans="1:15">
      <c r="A154" s="5" t="s">
        <v>495</v>
      </c>
      <c r="B154" s="2" t="s">
        <v>353</v>
      </c>
      <c r="C154" s="2" t="s">
        <v>574</v>
      </c>
      <c r="D154" s="2" t="s">
        <v>575</v>
      </c>
      <c r="E154" s="16" t="s">
        <v>576</v>
      </c>
      <c r="F154" s="5" t="s">
        <v>433</v>
      </c>
      <c r="G154" s="16" t="s">
        <v>577</v>
      </c>
      <c r="H154" s="2" t="s">
        <v>501</v>
      </c>
      <c r="I154" s="2" t="s">
        <v>322</v>
      </c>
      <c r="J154" s="2" t="s">
        <v>30</v>
      </c>
      <c r="K154" s="2">
        <v>28202</v>
      </c>
      <c r="L154" s="2" t="s">
        <v>334</v>
      </c>
      <c r="N154" s="5" t="s">
        <v>503</v>
      </c>
    </row>
    <row r="155" spans="1:15">
      <c r="A155" s="5" t="s">
        <v>495</v>
      </c>
      <c r="B155" s="2" t="s">
        <v>561</v>
      </c>
      <c r="C155" s="2" t="s">
        <v>562</v>
      </c>
      <c r="D155" s="2" t="s">
        <v>563</v>
      </c>
      <c r="E155" s="5" t="str">
        <f>HYPERLINK("https://twitter.com/ronnieglassberg","@ronnieglassberg")</f>
        <v>@ronnieglassberg</v>
      </c>
      <c r="F155" s="10" t="s">
        <v>433</v>
      </c>
      <c r="G155" s="16" t="s">
        <v>564</v>
      </c>
      <c r="H155" s="2" t="s">
        <v>501</v>
      </c>
      <c r="I155" s="4" t="s">
        <v>322</v>
      </c>
      <c r="J155" s="4" t="s">
        <v>30</v>
      </c>
      <c r="K155" s="4">
        <v>28202</v>
      </c>
      <c r="L155" s="4" t="s">
        <v>334</v>
      </c>
      <c r="M155" s="4" t="s">
        <v>565</v>
      </c>
      <c r="N155" s="5" t="s">
        <v>503</v>
      </c>
      <c r="O155" s="4"/>
    </row>
    <row r="156" spans="1:15">
      <c r="A156" s="5" t="s">
        <v>495</v>
      </c>
      <c r="B156" s="2" t="s">
        <v>57</v>
      </c>
      <c r="C156" s="2" t="s">
        <v>537</v>
      </c>
      <c r="D156" s="2" t="s">
        <v>538</v>
      </c>
      <c r="E156" s="5" t="s">
        <v>539</v>
      </c>
      <c r="F156" s="5" t="s">
        <v>433</v>
      </c>
      <c r="G156" s="16" t="s">
        <v>540</v>
      </c>
      <c r="H156" s="2" t="s">
        <v>501</v>
      </c>
      <c r="I156" s="2" t="s">
        <v>322</v>
      </c>
      <c r="J156" s="2" t="s">
        <v>30</v>
      </c>
      <c r="K156" s="2">
        <v>28202</v>
      </c>
      <c r="L156" s="2" t="s">
        <v>334</v>
      </c>
      <c r="M156" s="2" t="s">
        <v>541</v>
      </c>
      <c r="N156" s="5" t="s">
        <v>503</v>
      </c>
    </row>
    <row r="157" spans="1:15">
      <c r="A157" s="5" t="s">
        <v>495</v>
      </c>
      <c r="B157" s="2" t="s">
        <v>129</v>
      </c>
      <c r="C157" s="2" t="s">
        <v>532</v>
      </c>
      <c r="D157" s="2" t="s">
        <v>533</v>
      </c>
      <c r="E157" s="5" t="s">
        <v>534</v>
      </c>
      <c r="F157" s="5" t="s">
        <v>433</v>
      </c>
      <c r="G157" s="16" t="s">
        <v>535</v>
      </c>
      <c r="H157" s="2" t="s">
        <v>501</v>
      </c>
      <c r="I157" s="2" t="s">
        <v>322</v>
      </c>
      <c r="J157" s="2" t="s">
        <v>30</v>
      </c>
      <c r="K157" s="2">
        <v>28202</v>
      </c>
      <c r="L157" s="2" t="s">
        <v>334</v>
      </c>
      <c r="M157" s="2" t="s">
        <v>536</v>
      </c>
      <c r="N157" s="5" t="s">
        <v>503</v>
      </c>
    </row>
    <row r="158" spans="1:15">
      <c r="A158" s="5" t="s">
        <v>495</v>
      </c>
      <c r="B158" s="2" t="s">
        <v>635</v>
      </c>
      <c r="C158" s="2" t="s">
        <v>636</v>
      </c>
      <c r="D158" s="2" t="s">
        <v>637</v>
      </c>
      <c r="E158" s="5" t="str">
        <f>HYPERLINK("https://twitter.com/theodenjanes","@theodenjanes")</f>
        <v>@theodenjanes</v>
      </c>
      <c r="F158" s="5" t="s">
        <v>433</v>
      </c>
      <c r="G158" s="16" t="s">
        <v>638</v>
      </c>
      <c r="H158" s="2" t="s">
        <v>501</v>
      </c>
      <c r="I158" s="2" t="s">
        <v>322</v>
      </c>
      <c r="J158" s="2" t="s">
        <v>30</v>
      </c>
      <c r="K158" s="2">
        <v>28202</v>
      </c>
      <c r="L158" s="2" t="s">
        <v>334</v>
      </c>
      <c r="M158" s="2" t="s">
        <v>639</v>
      </c>
      <c r="N158" s="5" t="s">
        <v>503</v>
      </c>
    </row>
    <row r="159" spans="1:15">
      <c r="A159" s="5" t="s">
        <v>495</v>
      </c>
      <c r="B159" s="2" t="s">
        <v>602</v>
      </c>
      <c r="C159" s="2" t="s">
        <v>603</v>
      </c>
      <c r="D159" s="2" t="s">
        <v>604</v>
      </c>
      <c r="E159" s="5" t="str">
        <f>HYPERLINK("https://twitter.com/timfunk","@timfunk")</f>
        <v>@timfunk</v>
      </c>
      <c r="F159" s="5" t="s">
        <v>433</v>
      </c>
      <c r="G159" s="16" t="s">
        <v>605</v>
      </c>
      <c r="H159" s="2" t="s">
        <v>501</v>
      </c>
      <c r="I159" s="2" t="s">
        <v>322</v>
      </c>
      <c r="J159" s="2" t="s">
        <v>30</v>
      </c>
      <c r="K159" s="2">
        <v>28202</v>
      </c>
      <c r="L159" s="2" t="s">
        <v>334</v>
      </c>
      <c r="M159" s="2" t="s">
        <v>606</v>
      </c>
      <c r="N159" s="5" t="s">
        <v>503</v>
      </c>
    </row>
    <row r="160" spans="1:15">
      <c r="A160" s="5" t="s">
        <v>495</v>
      </c>
      <c r="B160" s="2" t="s">
        <v>49</v>
      </c>
      <c r="C160" s="4"/>
      <c r="D160" s="4"/>
      <c r="E160" s="5" t="str">
        <f>HYPERLINK("https://twitter.com/theobserver","@theobserver")</f>
        <v>@theobserver</v>
      </c>
      <c r="F160" s="5" t="s">
        <v>433</v>
      </c>
      <c r="G160" s="16" t="s">
        <v>552</v>
      </c>
      <c r="H160" s="2" t="s">
        <v>501</v>
      </c>
      <c r="I160" s="2" t="s">
        <v>322</v>
      </c>
      <c r="J160" s="2" t="s">
        <v>30</v>
      </c>
      <c r="K160" s="2">
        <v>28202</v>
      </c>
      <c r="L160" s="2" t="s">
        <v>334</v>
      </c>
      <c r="M160" s="2" t="s">
        <v>541</v>
      </c>
      <c r="N160" s="16" t="s">
        <v>553</v>
      </c>
    </row>
    <row r="161" spans="1:15">
      <c r="A161" s="5" t="s">
        <v>495</v>
      </c>
      <c r="B161" s="2" t="s">
        <v>68</v>
      </c>
      <c r="C161" s="4"/>
      <c r="D161" s="4"/>
      <c r="E161" s="5" t="str">
        <f>HYPERLINK("https://twitter.com/theobserver","@theobserver")</f>
        <v>@theobserver</v>
      </c>
      <c r="F161" s="5" t="s">
        <v>433</v>
      </c>
      <c r="G161" s="16" t="s">
        <v>567</v>
      </c>
      <c r="H161" s="2" t="s">
        <v>501</v>
      </c>
      <c r="I161" s="2" t="s">
        <v>517</v>
      </c>
      <c r="J161" s="2" t="s">
        <v>30</v>
      </c>
      <c r="K161" s="2">
        <v>28202</v>
      </c>
      <c r="L161" s="2" t="s">
        <v>334</v>
      </c>
      <c r="M161" s="2" t="s">
        <v>541</v>
      </c>
      <c r="N161" s="16" t="s">
        <v>553</v>
      </c>
    </row>
    <row r="162" spans="1:15">
      <c r="A162" s="34" t="s">
        <v>2607</v>
      </c>
      <c r="B162" s="2" t="s">
        <v>2614</v>
      </c>
      <c r="C162" s="2" t="s">
        <v>2615</v>
      </c>
      <c r="D162" s="2" t="s">
        <v>2616</v>
      </c>
      <c r="E162" s="5" t="s">
        <v>2617</v>
      </c>
      <c r="F162" s="5" t="s">
        <v>2381</v>
      </c>
      <c r="G162" s="16" t="s">
        <v>2618</v>
      </c>
      <c r="H162" s="2" t="s">
        <v>2611</v>
      </c>
      <c r="I162" s="2" t="s">
        <v>322</v>
      </c>
      <c r="J162" s="2" t="s">
        <v>30</v>
      </c>
      <c r="K162" s="2">
        <v>28269</v>
      </c>
      <c r="L162" s="2" t="s">
        <v>334</v>
      </c>
      <c r="M162" s="2" t="s">
        <v>2619</v>
      </c>
      <c r="N162" s="16" t="s">
        <v>2613</v>
      </c>
      <c r="O162" s="2" t="s">
        <v>2538</v>
      </c>
    </row>
    <row r="163" spans="1:15">
      <c r="A163" s="34" t="s">
        <v>2607</v>
      </c>
      <c r="B163" s="2" t="s">
        <v>2620</v>
      </c>
      <c r="C163" s="2" t="s">
        <v>2621</v>
      </c>
      <c r="D163" s="2" t="s">
        <v>1088</v>
      </c>
      <c r="E163" s="12" t="s">
        <v>2609</v>
      </c>
      <c r="F163" s="5" t="s">
        <v>2381</v>
      </c>
      <c r="G163" s="16" t="s">
        <v>2622</v>
      </c>
      <c r="H163" s="2" t="s">
        <v>2611</v>
      </c>
      <c r="I163" s="2" t="s">
        <v>322</v>
      </c>
      <c r="J163" s="2" t="s">
        <v>30</v>
      </c>
      <c r="K163" s="2">
        <v>28269</v>
      </c>
      <c r="L163" s="2" t="s">
        <v>334</v>
      </c>
      <c r="M163" s="2" t="s">
        <v>2623</v>
      </c>
      <c r="N163" s="16" t="s">
        <v>2613</v>
      </c>
      <c r="O163" s="2" t="s">
        <v>2538</v>
      </c>
    </row>
    <row r="164" spans="1:15">
      <c r="A164" s="34" t="s">
        <v>2607</v>
      </c>
      <c r="B164" s="2" t="s">
        <v>90</v>
      </c>
      <c r="C164" s="2" t="s">
        <v>2608</v>
      </c>
      <c r="D164" s="2" t="s">
        <v>1691</v>
      </c>
      <c r="E164" s="16" t="s">
        <v>2609</v>
      </c>
      <c r="F164" s="5" t="s">
        <v>2381</v>
      </c>
      <c r="G164" s="16" t="s">
        <v>2610</v>
      </c>
      <c r="H164" s="2" t="s">
        <v>2611</v>
      </c>
      <c r="I164" s="2" t="s">
        <v>322</v>
      </c>
      <c r="J164" s="2" t="s">
        <v>30</v>
      </c>
      <c r="K164" s="2">
        <v>28269</v>
      </c>
      <c r="L164" s="2" t="s">
        <v>334</v>
      </c>
      <c r="M164" s="2" t="s">
        <v>2612</v>
      </c>
      <c r="N164" s="16" t="s">
        <v>2613</v>
      </c>
      <c r="O164" s="2" t="s">
        <v>2538</v>
      </c>
    </row>
    <row r="165" spans="1:15">
      <c r="A165" s="34" t="s">
        <v>2607</v>
      </c>
      <c r="B165" s="2" t="s">
        <v>2568</v>
      </c>
      <c r="C165" s="2" t="s">
        <v>934</v>
      </c>
      <c r="D165" s="2" t="s">
        <v>1088</v>
      </c>
      <c r="E165" s="12" t="s">
        <v>2609</v>
      </c>
      <c r="F165" s="5" t="s">
        <v>2381</v>
      </c>
      <c r="G165" s="16" t="s">
        <v>2624</v>
      </c>
      <c r="H165" s="2" t="s">
        <v>2611</v>
      </c>
      <c r="I165" s="2" t="s">
        <v>322</v>
      </c>
      <c r="J165" s="2" t="s">
        <v>30</v>
      </c>
      <c r="K165" s="2">
        <v>28269</v>
      </c>
      <c r="L165" s="2" t="s">
        <v>334</v>
      </c>
      <c r="M165" s="2" t="s">
        <v>2625</v>
      </c>
      <c r="N165" s="16" t="s">
        <v>2613</v>
      </c>
      <c r="O165" s="2" t="s">
        <v>2538</v>
      </c>
    </row>
    <row r="166" spans="1:15">
      <c r="A166" s="5" t="s">
        <v>2077</v>
      </c>
      <c r="B166" s="2" t="s">
        <v>57</v>
      </c>
      <c r="C166" s="2" t="s">
        <v>1762</v>
      </c>
      <c r="D166" s="2" t="s">
        <v>1691</v>
      </c>
      <c r="E166" s="16" t="s">
        <v>2078</v>
      </c>
      <c r="F166" s="5" t="s">
        <v>18</v>
      </c>
      <c r="G166" s="16" t="s">
        <v>2079</v>
      </c>
      <c r="H166" s="3" t="s">
        <v>2080</v>
      </c>
      <c r="I166" s="2" t="s">
        <v>2081</v>
      </c>
      <c r="J166" s="2" t="s">
        <v>30</v>
      </c>
      <c r="K166" s="2">
        <v>27312</v>
      </c>
      <c r="L166" s="2" t="s">
        <v>2082</v>
      </c>
      <c r="M166" s="2" t="s">
        <v>2066</v>
      </c>
      <c r="N166" s="16" t="s">
        <v>2083</v>
      </c>
    </row>
    <row r="167" spans="1:15">
      <c r="A167" s="5" t="s">
        <v>2626</v>
      </c>
      <c r="B167" s="2" t="s">
        <v>752</v>
      </c>
      <c r="C167" s="2" t="s">
        <v>2627</v>
      </c>
      <c r="D167" s="2" t="s">
        <v>2628</v>
      </c>
      <c r="E167" s="16" t="s">
        <v>5194</v>
      </c>
      <c r="F167" s="5" t="s">
        <v>2381</v>
      </c>
      <c r="G167" s="16" t="s">
        <v>2629</v>
      </c>
      <c r="H167" s="3" t="s">
        <v>2080</v>
      </c>
      <c r="I167" s="2" t="s">
        <v>2081</v>
      </c>
      <c r="J167" s="2" t="s">
        <v>30</v>
      </c>
      <c r="K167" s="2">
        <v>27312</v>
      </c>
      <c r="L167" s="2" t="s">
        <v>2082</v>
      </c>
      <c r="M167" s="2" t="s">
        <v>2630</v>
      </c>
      <c r="N167" s="16" t="s">
        <v>2631</v>
      </c>
    </row>
    <row r="168" spans="1:15">
      <c r="A168" s="5" t="s">
        <v>2626</v>
      </c>
      <c r="B168" s="2" t="s">
        <v>2635</v>
      </c>
      <c r="C168" s="2" t="s">
        <v>1276</v>
      </c>
      <c r="D168" s="2" t="s">
        <v>2636</v>
      </c>
      <c r="E168" s="16" t="s">
        <v>5194</v>
      </c>
      <c r="F168" s="5" t="s">
        <v>2381</v>
      </c>
      <c r="G168" s="16" t="s">
        <v>2637</v>
      </c>
      <c r="H168" s="3" t="s">
        <v>2638</v>
      </c>
      <c r="I168" s="2" t="s">
        <v>2639</v>
      </c>
      <c r="J168" s="2" t="s">
        <v>30</v>
      </c>
      <c r="K168" s="2">
        <v>27344</v>
      </c>
      <c r="L168" s="2" t="s">
        <v>2082</v>
      </c>
      <c r="M168" s="2" t="s">
        <v>2640</v>
      </c>
      <c r="N168" s="16" t="s">
        <v>2631</v>
      </c>
    </row>
    <row r="169" spans="1:15">
      <c r="A169" s="5" t="s">
        <v>2626</v>
      </c>
      <c r="B169" s="2" t="s">
        <v>2632</v>
      </c>
      <c r="C169" s="2" t="s">
        <v>246</v>
      </c>
      <c r="D169" s="2" t="s">
        <v>1593</v>
      </c>
      <c r="E169" s="16" t="s">
        <v>5194</v>
      </c>
      <c r="F169" s="5" t="s">
        <v>2381</v>
      </c>
      <c r="G169" s="16" t="s">
        <v>2633</v>
      </c>
      <c r="H169" s="3" t="s">
        <v>2080</v>
      </c>
      <c r="I169" s="2" t="s">
        <v>2081</v>
      </c>
      <c r="J169" s="2" t="s">
        <v>30</v>
      </c>
      <c r="K169" s="2">
        <v>27312</v>
      </c>
      <c r="L169" s="2" t="s">
        <v>2082</v>
      </c>
      <c r="M169" s="2" t="s">
        <v>2634</v>
      </c>
      <c r="N169" s="16" t="s">
        <v>2631</v>
      </c>
    </row>
    <row r="170" spans="1:15">
      <c r="A170" s="5" t="s">
        <v>2641</v>
      </c>
      <c r="B170" s="2" t="s">
        <v>170</v>
      </c>
      <c r="C170" s="2" t="s">
        <v>2652</v>
      </c>
      <c r="D170" s="2" t="s">
        <v>1933</v>
      </c>
      <c r="E170" s="12" t="s">
        <v>2643</v>
      </c>
      <c r="F170" s="5" t="s">
        <v>2381</v>
      </c>
      <c r="G170" s="16" t="s">
        <v>2653</v>
      </c>
      <c r="H170" s="3" t="s">
        <v>2654</v>
      </c>
      <c r="I170" s="2" t="s">
        <v>2409</v>
      </c>
      <c r="J170" s="2" t="s">
        <v>30</v>
      </c>
      <c r="K170" s="2">
        <v>28719</v>
      </c>
      <c r="L170" s="2" t="s">
        <v>2409</v>
      </c>
      <c r="M170" s="2" t="s">
        <v>2655</v>
      </c>
      <c r="N170" s="16" t="s">
        <v>2647</v>
      </c>
    </row>
    <row r="171" spans="1:15">
      <c r="A171" s="5" t="s">
        <v>2641</v>
      </c>
      <c r="B171" s="2" t="s">
        <v>90</v>
      </c>
      <c r="C171" s="2" t="s">
        <v>934</v>
      </c>
      <c r="D171" s="2" t="s">
        <v>2642</v>
      </c>
      <c r="E171" s="12" t="s">
        <v>2643</v>
      </c>
      <c r="F171" s="5" t="s">
        <v>2381</v>
      </c>
      <c r="G171" s="16" t="s">
        <v>2644</v>
      </c>
      <c r="H171" s="3" t="s">
        <v>2645</v>
      </c>
      <c r="I171" s="2" t="s">
        <v>2409</v>
      </c>
      <c r="J171" s="2" t="s">
        <v>30</v>
      </c>
      <c r="K171" s="2">
        <v>28719</v>
      </c>
      <c r="L171" s="2" t="s">
        <v>2409</v>
      </c>
      <c r="M171" s="2" t="s">
        <v>2646</v>
      </c>
      <c r="N171" s="16" t="s">
        <v>2647</v>
      </c>
    </row>
    <row r="172" spans="1:15">
      <c r="A172" s="5" t="s">
        <v>2641</v>
      </c>
      <c r="B172" s="2" t="s">
        <v>170</v>
      </c>
      <c r="C172" s="2" t="s">
        <v>1703</v>
      </c>
      <c r="D172" s="2" t="s">
        <v>2648</v>
      </c>
      <c r="E172" s="12" t="s">
        <v>2643</v>
      </c>
      <c r="F172" s="5" t="s">
        <v>2381</v>
      </c>
      <c r="G172" s="16" t="s">
        <v>2649</v>
      </c>
      <c r="H172" s="3" t="s">
        <v>2650</v>
      </c>
      <c r="I172" s="2" t="s">
        <v>2409</v>
      </c>
      <c r="J172" s="2" t="s">
        <v>30</v>
      </c>
      <c r="K172" s="2">
        <v>28719</v>
      </c>
      <c r="L172" s="2" t="s">
        <v>2409</v>
      </c>
      <c r="M172" s="2" t="s">
        <v>2651</v>
      </c>
      <c r="N172" s="16" t="s">
        <v>2647</v>
      </c>
    </row>
    <row r="173" spans="1:15">
      <c r="A173" s="5" t="s">
        <v>2656</v>
      </c>
      <c r="B173" s="2" t="s">
        <v>2666</v>
      </c>
      <c r="C173" s="2" t="s">
        <v>2667</v>
      </c>
      <c r="D173" s="2" t="s">
        <v>2668</v>
      </c>
      <c r="E173" s="12" t="s">
        <v>2659</v>
      </c>
      <c r="F173" s="5" t="s">
        <v>2381</v>
      </c>
      <c r="G173" s="5" t="s">
        <v>2669</v>
      </c>
      <c r="H173" s="3" t="s">
        <v>2661</v>
      </c>
      <c r="I173" s="2" t="s">
        <v>1261</v>
      </c>
      <c r="J173" s="2" t="s">
        <v>30</v>
      </c>
      <c r="K173" s="2">
        <v>28906</v>
      </c>
      <c r="L173" s="2" t="s">
        <v>2409</v>
      </c>
      <c r="M173" s="2" t="s">
        <v>2662</v>
      </c>
      <c r="N173" s="5" t="s">
        <v>2663</v>
      </c>
    </row>
    <row r="174" spans="1:15">
      <c r="A174" s="5" t="s">
        <v>2656</v>
      </c>
      <c r="B174" s="2" t="s">
        <v>353</v>
      </c>
      <c r="C174" s="2" t="s">
        <v>92</v>
      </c>
      <c r="D174" s="2" t="s">
        <v>27</v>
      </c>
      <c r="E174" s="12" t="s">
        <v>2659</v>
      </c>
      <c r="F174" s="5" t="s">
        <v>2381</v>
      </c>
      <c r="G174" s="16" t="s">
        <v>2670</v>
      </c>
      <c r="H174" s="3" t="s">
        <v>2671</v>
      </c>
      <c r="I174" s="2" t="s">
        <v>1261</v>
      </c>
      <c r="J174" s="2" t="s">
        <v>30</v>
      </c>
      <c r="K174" s="4">
        <v>28906</v>
      </c>
      <c r="L174" s="2" t="s">
        <v>2409</v>
      </c>
      <c r="M174" s="2" t="s">
        <v>2662</v>
      </c>
      <c r="N174" s="5" t="s">
        <v>2663</v>
      </c>
    </row>
    <row r="175" spans="1:15">
      <c r="A175" s="5" t="s">
        <v>2656</v>
      </c>
      <c r="B175" s="2" t="s">
        <v>2672</v>
      </c>
      <c r="C175" s="2" t="s">
        <v>2673</v>
      </c>
      <c r="D175" s="2" t="s">
        <v>2674</v>
      </c>
      <c r="E175" s="12" t="s">
        <v>2659</v>
      </c>
      <c r="F175" s="5" t="s">
        <v>2381</v>
      </c>
      <c r="G175" s="16" t="s">
        <v>2675</v>
      </c>
      <c r="H175" s="3" t="s">
        <v>2661</v>
      </c>
      <c r="I175" s="2" t="s">
        <v>1261</v>
      </c>
      <c r="J175" s="2" t="s">
        <v>30</v>
      </c>
      <c r="K175" s="2">
        <v>28906</v>
      </c>
      <c r="L175" s="2" t="s">
        <v>2409</v>
      </c>
      <c r="M175" s="2" t="s">
        <v>2662</v>
      </c>
      <c r="N175" s="5" t="s">
        <v>2663</v>
      </c>
    </row>
    <row r="176" spans="1:15">
      <c r="A176" s="5" t="s">
        <v>2656</v>
      </c>
      <c r="B176" s="2" t="s">
        <v>90</v>
      </c>
      <c r="C176" s="2" t="s">
        <v>2664</v>
      </c>
      <c r="D176" s="2" t="s">
        <v>2404</v>
      </c>
      <c r="E176" s="12" t="s">
        <v>2659</v>
      </c>
      <c r="F176" s="5" t="s">
        <v>2381</v>
      </c>
      <c r="G176" s="16" t="s">
        <v>2665</v>
      </c>
      <c r="H176" s="3" t="s">
        <v>2661</v>
      </c>
      <c r="I176" s="2" t="s">
        <v>1261</v>
      </c>
      <c r="J176" s="2" t="s">
        <v>30</v>
      </c>
      <c r="K176" s="4">
        <v>28906</v>
      </c>
      <c r="L176" s="2" t="s">
        <v>2409</v>
      </c>
      <c r="M176" s="2" t="s">
        <v>2662</v>
      </c>
      <c r="N176" s="5" t="s">
        <v>2663</v>
      </c>
    </row>
    <row r="177" spans="1:14">
      <c r="A177" s="5" t="s">
        <v>2656</v>
      </c>
      <c r="B177" s="2" t="s">
        <v>2657</v>
      </c>
      <c r="C177" s="2" t="s">
        <v>116</v>
      </c>
      <c r="D177" s="2" t="s">
        <v>2658</v>
      </c>
      <c r="E177" s="12" t="s">
        <v>2659</v>
      </c>
      <c r="F177" s="5" t="s">
        <v>2381</v>
      </c>
      <c r="G177" s="16" t="s">
        <v>2660</v>
      </c>
      <c r="H177" s="3" t="s">
        <v>2661</v>
      </c>
      <c r="I177" s="2" t="s">
        <v>1261</v>
      </c>
      <c r="J177" s="2" t="s">
        <v>30</v>
      </c>
      <c r="K177" s="4"/>
      <c r="L177" s="2" t="s">
        <v>2409</v>
      </c>
      <c r="M177" s="2" t="s">
        <v>2662</v>
      </c>
      <c r="N177" s="16" t="s">
        <v>2663</v>
      </c>
    </row>
    <row r="178" spans="1:14">
      <c r="A178" s="5" t="s">
        <v>2656</v>
      </c>
      <c r="B178" s="2" t="s">
        <v>49</v>
      </c>
      <c r="C178" s="4"/>
      <c r="D178" s="4"/>
      <c r="E178" s="12" t="s">
        <v>2659</v>
      </c>
      <c r="F178" s="5" t="s">
        <v>2381</v>
      </c>
      <c r="G178" s="16" t="s">
        <v>2665</v>
      </c>
      <c r="H178" s="3" t="s">
        <v>2661</v>
      </c>
      <c r="I178" s="2" t="s">
        <v>1261</v>
      </c>
      <c r="J178" s="2" t="s">
        <v>30</v>
      </c>
      <c r="K178" s="4">
        <v>28906</v>
      </c>
      <c r="L178" s="2" t="s">
        <v>2409</v>
      </c>
      <c r="M178" s="2" t="s">
        <v>2662</v>
      </c>
      <c r="N178" s="5" t="s">
        <v>2663</v>
      </c>
    </row>
    <row r="179" spans="1:14">
      <c r="A179" s="5" t="s">
        <v>2676</v>
      </c>
      <c r="B179" s="2" t="s">
        <v>353</v>
      </c>
      <c r="C179" s="2" t="s">
        <v>2677</v>
      </c>
      <c r="D179" s="2" t="s">
        <v>2678</v>
      </c>
      <c r="E179" s="16" t="s">
        <v>2679</v>
      </c>
      <c r="F179" s="5" t="s">
        <v>2381</v>
      </c>
      <c r="G179" s="16" t="s">
        <v>2680</v>
      </c>
      <c r="H179" s="3" t="s">
        <v>2681</v>
      </c>
      <c r="I179" s="2" t="s">
        <v>291</v>
      </c>
      <c r="J179" s="2" t="s">
        <v>30</v>
      </c>
      <c r="K179" s="2">
        <v>27101</v>
      </c>
      <c r="L179" s="2" t="s">
        <v>292</v>
      </c>
      <c r="M179" s="2" t="s">
        <v>2682</v>
      </c>
      <c r="N179" s="16" t="s">
        <v>2683</v>
      </c>
    </row>
    <row r="180" spans="1:14">
      <c r="A180" s="5" t="s">
        <v>2676</v>
      </c>
      <c r="B180" s="2" t="s">
        <v>170</v>
      </c>
      <c r="C180" s="2" t="s">
        <v>2686</v>
      </c>
      <c r="D180" s="2" t="s">
        <v>2687</v>
      </c>
      <c r="E180" s="16" t="s">
        <v>2679</v>
      </c>
      <c r="F180" s="5" t="s">
        <v>2381</v>
      </c>
      <c r="G180" s="16" t="s">
        <v>2688</v>
      </c>
      <c r="H180" s="3" t="s">
        <v>2681</v>
      </c>
      <c r="I180" s="2" t="s">
        <v>291</v>
      </c>
      <c r="J180" s="2" t="s">
        <v>30</v>
      </c>
      <c r="K180" s="2">
        <v>27101</v>
      </c>
      <c r="L180" s="2" t="s">
        <v>292</v>
      </c>
      <c r="M180" s="2" t="s">
        <v>2682</v>
      </c>
      <c r="N180" s="16" t="s">
        <v>2683</v>
      </c>
    </row>
    <row r="181" spans="1:14">
      <c r="A181" s="5" t="s">
        <v>2676</v>
      </c>
      <c r="B181" s="2" t="s">
        <v>170</v>
      </c>
      <c r="C181" s="2" t="s">
        <v>2523</v>
      </c>
      <c r="D181" s="2" t="s">
        <v>2684</v>
      </c>
      <c r="E181" s="16" t="s">
        <v>2679</v>
      </c>
      <c r="F181" s="5" t="s">
        <v>2381</v>
      </c>
      <c r="G181" s="16" t="s">
        <v>2685</v>
      </c>
      <c r="H181" s="3" t="s">
        <v>2681</v>
      </c>
      <c r="I181" s="2" t="s">
        <v>291</v>
      </c>
      <c r="J181" s="2" t="s">
        <v>30</v>
      </c>
      <c r="K181" s="2">
        <v>27101</v>
      </c>
      <c r="L181" s="2" t="s">
        <v>292</v>
      </c>
      <c r="M181" s="2" t="s">
        <v>2682</v>
      </c>
      <c r="N181" s="16" t="s">
        <v>2683</v>
      </c>
    </row>
    <row r="182" spans="1:14">
      <c r="A182" s="5" t="s">
        <v>2689</v>
      </c>
      <c r="B182" s="2" t="s">
        <v>798</v>
      </c>
      <c r="C182" s="2" t="s">
        <v>1033</v>
      </c>
      <c r="D182" s="2" t="s">
        <v>1435</v>
      </c>
      <c r="E182" s="16" t="s">
        <v>2690</v>
      </c>
      <c r="F182" s="5" t="s">
        <v>2381</v>
      </c>
      <c r="G182" s="16" t="s">
        <v>2691</v>
      </c>
      <c r="H182" s="3" t="s">
        <v>2692</v>
      </c>
      <c r="I182" s="2" t="s">
        <v>2693</v>
      </c>
      <c r="J182" s="2" t="s">
        <v>30</v>
      </c>
      <c r="K182" s="2">
        <v>28904</v>
      </c>
      <c r="L182" s="2" t="s">
        <v>2694</v>
      </c>
      <c r="M182" s="2" t="s">
        <v>2695</v>
      </c>
      <c r="N182" s="16" t="s">
        <v>2696</v>
      </c>
    </row>
    <row r="183" spans="1:14">
      <c r="A183" s="5" t="s">
        <v>2697</v>
      </c>
      <c r="B183" s="2" t="s">
        <v>170</v>
      </c>
      <c r="C183" s="2" t="s">
        <v>1306</v>
      </c>
      <c r="D183" s="2" t="s">
        <v>409</v>
      </c>
      <c r="E183" s="5" t="str">
        <f>HYPERLINK("https://twitter.com/jdrewjackson?lang=en","@jdrewjackson")</f>
        <v>@jdrewjackson</v>
      </c>
      <c r="F183" s="5" t="s">
        <v>2381</v>
      </c>
      <c r="G183" s="16" t="s">
        <v>2705</v>
      </c>
      <c r="H183" s="3" t="s">
        <v>2700</v>
      </c>
      <c r="I183" s="2" t="s">
        <v>2701</v>
      </c>
      <c r="J183" s="2" t="s">
        <v>30</v>
      </c>
      <c r="K183" s="2">
        <v>27520</v>
      </c>
      <c r="L183" s="2" t="s">
        <v>2702</v>
      </c>
      <c r="M183" s="2" t="s">
        <v>2706</v>
      </c>
      <c r="N183" s="16" t="s">
        <v>2704</v>
      </c>
    </row>
    <row r="184" spans="1:14">
      <c r="A184" s="5" t="s">
        <v>2697</v>
      </c>
      <c r="B184" s="2" t="s">
        <v>90</v>
      </c>
      <c r="C184" s="2" t="s">
        <v>856</v>
      </c>
      <c r="D184" s="2" t="s">
        <v>2698</v>
      </c>
      <c r="E184" s="5" t="str">
        <f>HYPERLINK("https://twitter.com/ScottBolejack","@ScottBolejack")</f>
        <v>@ScottBolejack</v>
      </c>
      <c r="F184" s="5" t="s">
        <v>2381</v>
      </c>
      <c r="G184" s="16" t="s">
        <v>2699</v>
      </c>
      <c r="H184" s="3" t="s">
        <v>2700</v>
      </c>
      <c r="I184" s="2" t="s">
        <v>2701</v>
      </c>
      <c r="J184" s="2" t="s">
        <v>30</v>
      </c>
      <c r="K184" s="2">
        <v>27520</v>
      </c>
      <c r="L184" s="2" t="s">
        <v>2702</v>
      </c>
      <c r="M184" s="2" t="s">
        <v>2703</v>
      </c>
      <c r="N184" s="16" t="s">
        <v>2704</v>
      </c>
    </row>
    <row r="185" spans="1:14">
      <c r="A185" s="5" t="s">
        <v>2707</v>
      </c>
      <c r="B185" s="2" t="s">
        <v>170</v>
      </c>
      <c r="C185" s="2" t="s">
        <v>867</v>
      </c>
      <c r="D185" s="2" t="s">
        <v>2404</v>
      </c>
      <c r="E185" s="12" t="s">
        <v>5195</v>
      </c>
      <c r="F185" s="5" t="s">
        <v>2381</v>
      </c>
      <c r="G185" s="5" t="s">
        <v>2708</v>
      </c>
      <c r="H185" s="3" t="s">
        <v>2709</v>
      </c>
      <c r="I185" s="2" t="s">
        <v>2710</v>
      </c>
      <c r="J185" s="2" t="s">
        <v>30</v>
      </c>
      <c r="K185" s="2">
        <v>27012</v>
      </c>
      <c r="L185" s="2" t="s">
        <v>292</v>
      </c>
      <c r="M185" s="2" t="s">
        <v>2711</v>
      </c>
      <c r="N185" s="16" t="s">
        <v>2712</v>
      </c>
    </row>
    <row r="186" spans="1:14">
      <c r="A186" s="5" t="s">
        <v>2713</v>
      </c>
      <c r="B186" s="2" t="s">
        <v>170</v>
      </c>
      <c r="C186" s="2" t="s">
        <v>2720</v>
      </c>
      <c r="D186" s="2" t="s">
        <v>2488</v>
      </c>
      <c r="E186" s="12" t="s">
        <v>5195</v>
      </c>
      <c r="F186" s="5" t="s">
        <v>2381</v>
      </c>
      <c r="G186" s="16" t="s">
        <v>2721</v>
      </c>
      <c r="H186" s="3" t="s">
        <v>2716</v>
      </c>
      <c r="I186" s="2" t="s">
        <v>2717</v>
      </c>
      <c r="J186" s="2" t="s">
        <v>30</v>
      </c>
      <c r="K186" s="2">
        <v>27954</v>
      </c>
      <c r="L186" s="2" t="s">
        <v>1803</v>
      </c>
      <c r="M186" s="2" t="s">
        <v>2718</v>
      </c>
      <c r="N186" s="16" t="s">
        <v>2719</v>
      </c>
    </row>
    <row r="187" spans="1:14">
      <c r="A187" s="5" t="s">
        <v>2713</v>
      </c>
      <c r="B187" s="2" t="s">
        <v>170</v>
      </c>
      <c r="C187" s="2" t="s">
        <v>2722</v>
      </c>
      <c r="D187" s="2" t="s">
        <v>2723</v>
      </c>
      <c r="E187" s="12" t="s">
        <v>5195</v>
      </c>
      <c r="F187" s="5" t="s">
        <v>2381</v>
      </c>
      <c r="G187" s="16" t="s">
        <v>2724</v>
      </c>
      <c r="H187" s="3" t="s">
        <v>2716</v>
      </c>
      <c r="I187" s="2" t="s">
        <v>2717</v>
      </c>
      <c r="J187" s="2" t="s">
        <v>30</v>
      </c>
      <c r="K187" s="2">
        <v>27954</v>
      </c>
      <c r="L187" s="2" t="s">
        <v>1803</v>
      </c>
      <c r="M187" s="2" t="s">
        <v>2718</v>
      </c>
      <c r="N187" s="5" t="s">
        <v>2719</v>
      </c>
    </row>
    <row r="188" spans="1:14">
      <c r="A188" s="5" t="s">
        <v>2713</v>
      </c>
      <c r="B188" s="2" t="s">
        <v>170</v>
      </c>
      <c r="C188" s="2" t="s">
        <v>2725</v>
      </c>
      <c r="D188" s="2" t="s">
        <v>2726</v>
      </c>
      <c r="E188" s="12" t="s">
        <v>5195</v>
      </c>
      <c r="F188" s="5" t="s">
        <v>2381</v>
      </c>
      <c r="G188" s="16" t="s">
        <v>2727</v>
      </c>
      <c r="H188" s="3" t="s">
        <v>2716</v>
      </c>
      <c r="I188" s="2" t="s">
        <v>2717</v>
      </c>
      <c r="J188" s="2" t="s">
        <v>30</v>
      </c>
      <c r="K188" s="2">
        <v>27954</v>
      </c>
      <c r="L188" s="2" t="s">
        <v>1803</v>
      </c>
      <c r="M188" s="2" t="s">
        <v>2718</v>
      </c>
      <c r="N188" s="5" t="s">
        <v>2719</v>
      </c>
    </row>
    <row r="189" spans="1:14">
      <c r="A189" s="5" t="s">
        <v>2713</v>
      </c>
      <c r="B189" s="2" t="s">
        <v>673</v>
      </c>
      <c r="C189" s="2" t="s">
        <v>2260</v>
      </c>
      <c r="D189" s="2" t="s">
        <v>2714</v>
      </c>
      <c r="E189" s="12" t="s">
        <v>5195</v>
      </c>
      <c r="F189" s="5" t="s">
        <v>2381</v>
      </c>
      <c r="G189" s="16" t="s">
        <v>2715</v>
      </c>
      <c r="H189" s="3" t="s">
        <v>2716</v>
      </c>
      <c r="I189" s="2" t="s">
        <v>2717</v>
      </c>
      <c r="J189" s="2" t="s">
        <v>30</v>
      </c>
      <c r="K189" s="2">
        <v>27954</v>
      </c>
      <c r="L189" s="2" t="s">
        <v>1803</v>
      </c>
      <c r="M189" s="2" t="s">
        <v>2718</v>
      </c>
      <c r="N189" s="5" t="s">
        <v>2719</v>
      </c>
    </row>
    <row r="190" spans="1:14">
      <c r="A190" s="5" t="s">
        <v>655</v>
      </c>
      <c r="B190" s="2" t="s">
        <v>49</v>
      </c>
      <c r="C190" s="4"/>
      <c r="D190" s="4"/>
      <c r="E190" s="12" t="s">
        <v>660</v>
      </c>
      <c r="F190" s="5" t="s">
        <v>433</v>
      </c>
      <c r="G190" s="5" t="str">
        <f>HYPERLINK("mailto:mplemmons@independenttribune.com","Send to Editor Mark Plemmons")</f>
        <v>Send to Editor Mark Plemmons</v>
      </c>
      <c r="H190" s="3" t="s">
        <v>656</v>
      </c>
      <c r="I190" s="2" t="s">
        <v>559</v>
      </c>
      <c r="J190" s="2" t="s">
        <v>30</v>
      </c>
      <c r="K190" s="2">
        <v>28025</v>
      </c>
      <c r="L190" s="2" t="s">
        <v>657</v>
      </c>
      <c r="M190" s="2" t="s">
        <v>658</v>
      </c>
      <c r="N190" s="16" t="s">
        <v>659</v>
      </c>
    </row>
    <row r="191" spans="1:14">
      <c r="A191" s="5" t="s">
        <v>655</v>
      </c>
      <c r="B191" s="2" t="s">
        <v>68</v>
      </c>
      <c r="C191" s="4"/>
      <c r="D191" s="4"/>
      <c r="E191" s="12" t="s">
        <v>660</v>
      </c>
      <c r="F191" s="5" t="s">
        <v>433</v>
      </c>
      <c r="G191" s="16" t="s">
        <v>661</v>
      </c>
      <c r="H191" s="3" t="s">
        <v>656</v>
      </c>
      <c r="I191" s="2" t="s">
        <v>559</v>
      </c>
      <c r="J191" s="2" t="s">
        <v>30</v>
      </c>
      <c r="K191" s="2">
        <v>28026</v>
      </c>
      <c r="L191" s="2" t="s">
        <v>657</v>
      </c>
      <c r="M191" s="2" t="s">
        <v>662</v>
      </c>
      <c r="N191" s="16" t="s">
        <v>659</v>
      </c>
    </row>
    <row r="192" spans="1:14">
      <c r="A192" s="5" t="s">
        <v>2728</v>
      </c>
      <c r="B192" s="2" t="s">
        <v>170</v>
      </c>
      <c r="C192" s="4" t="s">
        <v>2738</v>
      </c>
      <c r="D192" s="4" t="s">
        <v>2739</v>
      </c>
      <c r="E192" s="16" t="s">
        <v>5196</v>
      </c>
      <c r="F192" s="5" t="s">
        <v>2381</v>
      </c>
      <c r="G192" s="16" t="s">
        <v>2740</v>
      </c>
      <c r="H192" s="2" t="s">
        <v>2733</v>
      </c>
      <c r="I192" s="2" t="s">
        <v>2734</v>
      </c>
      <c r="J192" s="2" t="s">
        <v>30</v>
      </c>
      <c r="K192" s="2">
        <v>27573</v>
      </c>
      <c r="L192" s="2" t="s">
        <v>2735</v>
      </c>
      <c r="M192" s="2" t="s">
        <v>2736</v>
      </c>
      <c r="N192" s="16" t="s">
        <v>2737</v>
      </c>
    </row>
    <row r="193" spans="1:14">
      <c r="A193" s="5" t="s">
        <v>2728</v>
      </c>
      <c r="B193" s="2" t="s">
        <v>798</v>
      </c>
      <c r="C193" s="2" t="s">
        <v>2729</v>
      </c>
      <c r="D193" s="2" t="s">
        <v>2730</v>
      </c>
      <c r="E193" s="16" t="s">
        <v>2731</v>
      </c>
      <c r="F193" s="5" t="s">
        <v>2381</v>
      </c>
      <c r="G193" s="16" t="s">
        <v>2732</v>
      </c>
      <c r="H193" s="3" t="s">
        <v>2733</v>
      </c>
      <c r="I193" s="2" t="s">
        <v>2734</v>
      </c>
      <c r="J193" s="2" t="s">
        <v>30</v>
      </c>
      <c r="K193" s="2">
        <v>27573</v>
      </c>
      <c r="L193" s="2" t="s">
        <v>2735</v>
      </c>
      <c r="M193" s="2" t="s">
        <v>2736</v>
      </c>
      <c r="N193" s="16" t="s">
        <v>2737</v>
      </c>
    </row>
    <row r="194" spans="1:14">
      <c r="A194" s="5" t="s">
        <v>663</v>
      </c>
      <c r="B194" s="2" t="s">
        <v>664</v>
      </c>
      <c r="C194" s="4" t="s">
        <v>665</v>
      </c>
      <c r="D194" s="4" t="s">
        <v>666</v>
      </c>
      <c r="E194" s="5" t="str">
        <f>HYPERLINK("https://twitter.com/AnnetteJordanCT","@AnnetteJordanCT")</f>
        <v>@AnnetteJordanCT</v>
      </c>
      <c r="F194" s="5" t="s">
        <v>433</v>
      </c>
      <c r="G194" s="16" t="s">
        <v>667</v>
      </c>
      <c r="H194" s="2" t="s">
        <v>668</v>
      </c>
      <c r="I194" s="2" t="s">
        <v>669</v>
      </c>
      <c r="J194" s="2" t="s">
        <v>30</v>
      </c>
      <c r="K194" s="2">
        <v>27203</v>
      </c>
      <c r="L194" s="2" t="s">
        <v>670</v>
      </c>
      <c r="M194" s="2" t="s">
        <v>671</v>
      </c>
      <c r="N194" s="5" t="s">
        <v>672</v>
      </c>
    </row>
    <row r="195" spans="1:14">
      <c r="A195" s="5" t="s">
        <v>663</v>
      </c>
      <c r="B195" s="2" t="s">
        <v>170</v>
      </c>
      <c r="C195" s="4" t="s">
        <v>681</v>
      </c>
      <c r="D195" s="4" t="s">
        <v>682</v>
      </c>
      <c r="E195" s="5" t="str">
        <f>HYPERLINK("https://twitter.com/JudiBrinegarCT","@JudiBrinegarCT")</f>
        <v>@JudiBrinegarCT</v>
      </c>
      <c r="F195" s="5" t="s">
        <v>433</v>
      </c>
      <c r="G195" s="16" t="s">
        <v>683</v>
      </c>
      <c r="H195" s="2" t="s">
        <v>668</v>
      </c>
      <c r="I195" s="2" t="s">
        <v>669</v>
      </c>
      <c r="J195" s="2" t="s">
        <v>30</v>
      </c>
      <c r="K195" s="2">
        <v>27203</v>
      </c>
      <c r="L195" s="2" t="s">
        <v>670</v>
      </c>
      <c r="M195" s="2" t="s">
        <v>676</v>
      </c>
      <c r="N195" s="5" t="s">
        <v>672</v>
      </c>
    </row>
    <row r="196" spans="1:14">
      <c r="A196" s="5" t="s">
        <v>663</v>
      </c>
      <c r="B196" s="2" t="s">
        <v>684</v>
      </c>
      <c r="C196" s="4" t="s">
        <v>685</v>
      </c>
      <c r="D196" s="4" t="s">
        <v>686</v>
      </c>
      <c r="E196" s="5" t="str">
        <f>HYPERLINK("https://twitter.com/larrypenkavact?lang=en","@LarryPenkavaCT")</f>
        <v>@LarryPenkavaCT</v>
      </c>
      <c r="F196" s="5" t="s">
        <v>433</v>
      </c>
      <c r="G196" s="16" t="s">
        <v>687</v>
      </c>
      <c r="H196" s="2" t="s">
        <v>668</v>
      </c>
      <c r="I196" s="2" t="s">
        <v>669</v>
      </c>
      <c r="J196" s="2" t="s">
        <v>30</v>
      </c>
      <c r="K196" s="2">
        <v>27203</v>
      </c>
      <c r="L196" s="2" t="s">
        <v>670</v>
      </c>
      <c r="M196" s="2" t="s">
        <v>671</v>
      </c>
      <c r="N196" s="5" t="s">
        <v>672</v>
      </c>
    </row>
    <row r="197" spans="1:14">
      <c r="A197" s="5" t="s">
        <v>663</v>
      </c>
      <c r="B197" s="2" t="s">
        <v>353</v>
      </c>
      <c r="C197" s="2" t="s">
        <v>677</v>
      </c>
      <c r="D197" s="2" t="s">
        <v>678</v>
      </c>
      <c r="E197" s="5" t="str">
        <f>HYPERLINK("https://twitter.com/TNPaulMauney","@TNPaulMauney")</f>
        <v>@TNPaulMauney</v>
      </c>
      <c r="F197" s="5" t="s">
        <v>433</v>
      </c>
      <c r="G197" s="16" t="s">
        <v>679</v>
      </c>
      <c r="H197" s="2" t="s">
        <v>668</v>
      </c>
      <c r="I197" s="2" t="s">
        <v>669</v>
      </c>
      <c r="J197" s="2" t="s">
        <v>30</v>
      </c>
      <c r="K197" s="2">
        <v>27203</v>
      </c>
      <c r="L197" s="2" t="s">
        <v>670</v>
      </c>
      <c r="M197" s="2" t="s">
        <v>680</v>
      </c>
      <c r="N197" s="5" t="s">
        <v>672</v>
      </c>
    </row>
    <row r="198" spans="1:14">
      <c r="A198" s="5" t="s">
        <v>663</v>
      </c>
      <c r="B198" s="2" t="s">
        <v>673</v>
      </c>
      <c r="C198" s="2" t="s">
        <v>116</v>
      </c>
      <c r="D198" s="2" t="s">
        <v>674</v>
      </c>
      <c r="E198" s="12" t="str">
        <f>HYPERLINK("https://twitter.com/Courier_Tribune","@Courier_Tribune")</f>
        <v>@Courier_Tribune</v>
      </c>
      <c r="F198" s="5" t="s">
        <v>433</v>
      </c>
      <c r="G198" s="16" t="s">
        <v>675</v>
      </c>
      <c r="H198" s="2" t="s">
        <v>668</v>
      </c>
      <c r="I198" s="2" t="s">
        <v>669</v>
      </c>
      <c r="J198" s="2" t="s">
        <v>30</v>
      </c>
      <c r="K198" s="2">
        <v>27203</v>
      </c>
      <c r="L198" s="2" t="s">
        <v>670</v>
      </c>
      <c r="M198" s="2" t="s">
        <v>671</v>
      </c>
      <c r="N198" s="16" t="s">
        <v>672</v>
      </c>
    </row>
    <row r="199" spans="1:14">
      <c r="A199" s="5" t="s">
        <v>663</v>
      </c>
      <c r="B199" s="2" t="s">
        <v>49</v>
      </c>
      <c r="C199" s="4"/>
      <c r="D199" s="4"/>
      <c r="E199" s="12" t="str">
        <f>HYPERLINK("https://twitter.com/Courier_Tribune","@Courier_Tribune")</f>
        <v>@Courier_Tribune</v>
      </c>
      <c r="F199" s="5" t="s">
        <v>433</v>
      </c>
      <c r="G199" s="16" t="s">
        <v>667</v>
      </c>
      <c r="H199" s="2" t="s">
        <v>668</v>
      </c>
      <c r="I199" s="2" t="s">
        <v>669</v>
      </c>
      <c r="J199" s="2" t="s">
        <v>30</v>
      </c>
      <c r="K199" s="2">
        <v>27203</v>
      </c>
      <c r="L199" s="2" t="s">
        <v>670</v>
      </c>
      <c r="M199" s="2" t="s">
        <v>676</v>
      </c>
      <c r="N199" s="5" t="s">
        <v>672</v>
      </c>
    </row>
    <row r="200" spans="1:14">
      <c r="A200" s="5" t="s">
        <v>663</v>
      </c>
      <c r="B200" s="2" t="s">
        <v>68</v>
      </c>
      <c r="C200" s="4"/>
      <c r="D200" s="4"/>
      <c r="E200" s="5" t="str">
        <f>HYPERLINK("https://twitter.com/Courier_Tribune","@Courier_Tribune")</f>
        <v>@Courier_Tribune</v>
      </c>
      <c r="F200" s="5" t="s">
        <v>433</v>
      </c>
      <c r="G200" s="16" t="s">
        <v>667</v>
      </c>
      <c r="H200" s="2" t="s">
        <v>668</v>
      </c>
      <c r="I200" s="2" t="s">
        <v>669</v>
      </c>
      <c r="J200" s="2" t="s">
        <v>30</v>
      </c>
      <c r="K200" s="2">
        <v>27203</v>
      </c>
      <c r="L200" s="2" t="s">
        <v>670</v>
      </c>
      <c r="M200" s="2" t="s">
        <v>676</v>
      </c>
      <c r="N200" s="5" t="s">
        <v>672</v>
      </c>
    </row>
    <row r="201" spans="1:14">
      <c r="A201" s="5" t="s">
        <v>1978</v>
      </c>
      <c r="B201" s="2" t="s">
        <v>90</v>
      </c>
      <c r="C201" s="2" t="s">
        <v>1979</v>
      </c>
      <c r="D201" s="2" t="s">
        <v>1980</v>
      </c>
      <c r="E201" s="5" t="s">
        <v>1981</v>
      </c>
      <c r="F201" s="5" t="s">
        <v>53</v>
      </c>
      <c r="G201" s="5" t="s">
        <v>1982</v>
      </c>
      <c r="H201" s="2" t="s">
        <v>1983</v>
      </c>
      <c r="I201" s="2" t="s">
        <v>322</v>
      </c>
      <c r="J201" s="2" t="s">
        <v>30</v>
      </c>
      <c r="K201" s="2">
        <v>28206</v>
      </c>
      <c r="L201" s="2" t="s">
        <v>334</v>
      </c>
      <c r="M201" s="2" t="s">
        <v>1984</v>
      </c>
      <c r="N201" s="16" t="s">
        <v>1985</v>
      </c>
    </row>
    <row r="202" spans="1:14">
      <c r="A202" s="5" t="s">
        <v>2741</v>
      </c>
      <c r="B202" s="2" t="s">
        <v>353</v>
      </c>
      <c r="C202" s="2" t="s">
        <v>2751</v>
      </c>
      <c r="D202" s="2" t="s">
        <v>2752</v>
      </c>
      <c r="E202" s="12" t="s">
        <v>5195</v>
      </c>
      <c r="F202" s="5" t="s">
        <v>2381</v>
      </c>
      <c r="G202" s="16" t="s">
        <v>2753</v>
      </c>
      <c r="H202" s="3" t="s">
        <v>2744</v>
      </c>
      <c r="I202" s="2" t="s">
        <v>2745</v>
      </c>
      <c r="J202" s="2" t="s">
        <v>30</v>
      </c>
      <c r="K202" s="2">
        <v>28717</v>
      </c>
      <c r="L202" s="2" t="s">
        <v>409</v>
      </c>
      <c r="M202" s="2" t="s">
        <v>2754</v>
      </c>
      <c r="N202" s="16" t="s">
        <v>2747</v>
      </c>
    </row>
    <row r="203" spans="1:14">
      <c r="A203" s="5" t="s">
        <v>2741</v>
      </c>
      <c r="B203" s="2" t="s">
        <v>90</v>
      </c>
      <c r="C203" s="2" t="s">
        <v>2186</v>
      </c>
      <c r="D203" s="2" t="s">
        <v>2742</v>
      </c>
      <c r="E203" s="12" t="s">
        <v>5195</v>
      </c>
      <c r="F203" s="5" t="s">
        <v>2381</v>
      </c>
      <c r="G203" s="16" t="s">
        <v>2743</v>
      </c>
      <c r="H203" s="3" t="s">
        <v>2744</v>
      </c>
      <c r="I203" s="2" t="s">
        <v>2745</v>
      </c>
      <c r="J203" s="2" t="s">
        <v>30</v>
      </c>
      <c r="K203" s="2">
        <v>28717</v>
      </c>
      <c r="L203" s="2" t="s">
        <v>409</v>
      </c>
      <c r="M203" s="2" t="s">
        <v>2746</v>
      </c>
      <c r="N203" s="16" t="s">
        <v>2747</v>
      </c>
    </row>
    <row r="204" spans="1:14">
      <c r="A204" s="5" t="s">
        <v>2741</v>
      </c>
      <c r="B204" s="2" t="s">
        <v>49</v>
      </c>
      <c r="C204" s="4"/>
      <c r="D204" s="4"/>
      <c r="E204" s="12" t="s">
        <v>5195</v>
      </c>
      <c r="F204" s="5" t="s">
        <v>2381</v>
      </c>
      <c r="G204" s="16" t="s">
        <v>2748</v>
      </c>
      <c r="H204" s="3" t="s">
        <v>2749</v>
      </c>
      <c r="I204" s="2" t="s">
        <v>2745</v>
      </c>
      <c r="J204" s="2" t="s">
        <v>30</v>
      </c>
      <c r="K204" s="2">
        <v>28717</v>
      </c>
      <c r="L204" s="2" t="s">
        <v>409</v>
      </c>
      <c r="M204" s="2" t="s">
        <v>2750</v>
      </c>
      <c r="N204" s="16" t="s">
        <v>2747</v>
      </c>
    </row>
    <row r="205" spans="1:14">
      <c r="A205" s="5" t="s">
        <v>688</v>
      </c>
      <c r="B205" s="2" t="s">
        <v>700</v>
      </c>
      <c r="C205" s="2" t="s">
        <v>701</v>
      </c>
      <c r="D205" s="2" t="s">
        <v>702</v>
      </c>
      <c r="E205" s="16" t="s">
        <v>697</v>
      </c>
      <c r="F205" s="5" t="s">
        <v>433</v>
      </c>
      <c r="G205" s="16" t="s">
        <v>703</v>
      </c>
      <c r="H205" s="3" t="s">
        <v>690</v>
      </c>
      <c r="I205" s="2" t="s">
        <v>691</v>
      </c>
      <c r="J205" s="2" t="s">
        <v>30</v>
      </c>
      <c r="K205" s="2">
        <v>27909</v>
      </c>
      <c r="L205" s="2" t="s">
        <v>692</v>
      </c>
      <c r="M205" s="2" t="s">
        <v>704</v>
      </c>
      <c r="N205" s="16" t="s">
        <v>694</v>
      </c>
    </row>
    <row r="206" spans="1:14">
      <c r="A206" s="5" t="s">
        <v>688</v>
      </c>
      <c r="B206" s="2" t="s">
        <v>710</v>
      </c>
      <c r="C206" s="2" t="s">
        <v>711</v>
      </c>
      <c r="D206" s="2" t="s">
        <v>712</v>
      </c>
      <c r="E206" s="16" t="s">
        <v>697</v>
      </c>
      <c r="F206" s="5" t="s">
        <v>433</v>
      </c>
      <c r="G206" s="16" t="s">
        <v>713</v>
      </c>
      <c r="H206" s="2" t="s">
        <v>690</v>
      </c>
      <c r="I206" s="2" t="s">
        <v>691</v>
      </c>
      <c r="J206" s="2" t="s">
        <v>30</v>
      </c>
      <c r="K206" s="2">
        <v>27909</v>
      </c>
      <c r="L206" s="2" t="s">
        <v>692</v>
      </c>
      <c r="M206" s="2" t="s">
        <v>714</v>
      </c>
      <c r="N206" s="5" t="s">
        <v>694</v>
      </c>
    </row>
    <row r="207" spans="1:14">
      <c r="A207" s="5" t="s">
        <v>688</v>
      </c>
      <c r="B207" s="2" t="s">
        <v>129</v>
      </c>
      <c r="C207" s="4" t="s">
        <v>695</v>
      </c>
      <c r="D207" s="4" t="s">
        <v>696</v>
      </c>
      <c r="E207" s="16" t="s">
        <v>697</v>
      </c>
      <c r="F207" s="5" t="s">
        <v>433</v>
      </c>
      <c r="G207" s="16" t="s">
        <v>698</v>
      </c>
      <c r="H207" s="3" t="s">
        <v>690</v>
      </c>
      <c r="I207" s="2" t="s">
        <v>691</v>
      </c>
      <c r="J207" s="2" t="s">
        <v>30</v>
      </c>
      <c r="K207" s="2">
        <v>27909</v>
      </c>
      <c r="L207" s="2" t="s">
        <v>692</v>
      </c>
      <c r="M207" s="2" t="s">
        <v>699</v>
      </c>
      <c r="N207" s="16" t="s">
        <v>694</v>
      </c>
    </row>
    <row r="208" spans="1:14">
      <c r="A208" s="5" t="s">
        <v>688</v>
      </c>
      <c r="B208" s="2" t="s">
        <v>719</v>
      </c>
      <c r="C208" s="4" t="s">
        <v>720</v>
      </c>
      <c r="D208" s="4" t="s">
        <v>721</v>
      </c>
      <c r="E208" s="16" t="s">
        <v>697</v>
      </c>
      <c r="F208" s="5" t="s">
        <v>433</v>
      </c>
      <c r="G208" s="16" t="s">
        <v>722</v>
      </c>
      <c r="H208" s="2" t="s">
        <v>690</v>
      </c>
      <c r="I208" s="2" t="s">
        <v>691</v>
      </c>
      <c r="J208" s="2" t="s">
        <v>30</v>
      </c>
      <c r="K208" s="2">
        <v>27909</v>
      </c>
      <c r="L208" s="2" t="s">
        <v>692</v>
      </c>
      <c r="M208" s="2" t="s">
        <v>723</v>
      </c>
      <c r="N208" s="5" t="s">
        <v>694</v>
      </c>
    </row>
    <row r="209" spans="1:14">
      <c r="A209" s="5" t="s">
        <v>688</v>
      </c>
      <c r="B209" s="2" t="s">
        <v>353</v>
      </c>
      <c r="C209" s="2" t="s">
        <v>706</v>
      </c>
      <c r="D209" s="4" t="s">
        <v>707</v>
      </c>
      <c r="E209" s="16" t="s">
        <v>697</v>
      </c>
      <c r="F209" s="5" t="s">
        <v>433</v>
      </c>
      <c r="G209" s="5" t="s">
        <v>708</v>
      </c>
      <c r="H209" s="2" t="s">
        <v>690</v>
      </c>
      <c r="I209" s="2" t="s">
        <v>691</v>
      </c>
      <c r="J209" s="2" t="s">
        <v>30</v>
      </c>
      <c r="K209" s="2">
        <v>27909</v>
      </c>
      <c r="L209" s="2" t="s">
        <v>692</v>
      </c>
      <c r="M209" s="2" t="s">
        <v>709</v>
      </c>
      <c r="N209" s="16" t="s">
        <v>694</v>
      </c>
    </row>
    <row r="210" spans="1:14">
      <c r="A210" s="5" t="s">
        <v>688</v>
      </c>
      <c r="B210" s="2" t="s">
        <v>715</v>
      </c>
      <c r="C210" s="2" t="s">
        <v>275</v>
      </c>
      <c r="D210" s="2" t="s">
        <v>716</v>
      </c>
      <c r="E210" s="16" t="s">
        <v>697</v>
      </c>
      <c r="F210" s="5" t="s">
        <v>433</v>
      </c>
      <c r="G210" s="16" t="s">
        <v>717</v>
      </c>
      <c r="H210" s="2" t="s">
        <v>690</v>
      </c>
      <c r="I210" s="2" t="s">
        <v>691</v>
      </c>
      <c r="J210" s="2" t="s">
        <v>30</v>
      </c>
      <c r="K210" s="2">
        <v>27909</v>
      </c>
      <c r="L210" s="2" t="s">
        <v>692</v>
      </c>
      <c r="M210" s="2" t="s">
        <v>718</v>
      </c>
      <c r="N210" s="5" t="s">
        <v>694</v>
      </c>
    </row>
    <row r="211" spans="1:14">
      <c r="A211" s="5" t="s">
        <v>688</v>
      </c>
      <c r="B211" s="2" t="s">
        <v>49</v>
      </c>
      <c r="C211" s="4"/>
      <c r="D211" s="4"/>
      <c r="E211" s="12" t="str">
        <f>HYPERLINK("https://twitter.com/dailyadvance","@dailyadvance")</f>
        <v>@dailyadvance</v>
      </c>
      <c r="F211" s="5" t="s">
        <v>433</v>
      </c>
      <c r="G211" s="16" t="s">
        <v>689</v>
      </c>
      <c r="H211" s="3" t="s">
        <v>690</v>
      </c>
      <c r="I211" s="2" t="s">
        <v>691</v>
      </c>
      <c r="J211" s="2" t="s">
        <v>30</v>
      </c>
      <c r="K211" s="2">
        <v>27909</v>
      </c>
      <c r="L211" s="2" t="s">
        <v>692</v>
      </c>
      <c r="M211" s="2" t="s">
        <v>693</v>
      </c>
      <c r="N211" s="5" t="s">
        <v>694</v>
      </c>
    </row>
    <row r="212" spans="1:14">
      <c r="A212" s="5" t="s">
        <v>688</v>
      </c>
      <c r="B212" s="2" t="s">
        <v>452</v>
      </c>
      <c r="C212" s="4"/>
      <c r="D212" s="4"/>
      <c r="E212" s="12" t="str">
        <f>HYPERLINK("https://twitter.com/dailyadvance","@dailyadvance")</f>
        <v>@dailyadvance</v>
      </c>
      <c r="F212" s="5" t="s">
        <v>433</v>
      </c>
      <c r="G212" s="16" t="s">
        <v>705</v>
      </c>
      <c r="H212" s="2" t="s">
        <v>690</v>
      </c>
      <c r="I212" s="2" t="s">
        <v>691</v>
      </c>
      <c r="J212" s="2" t="s">
        <v>30</v>
      </c>
      <c r="K212" s="2">
        <v>27909</v>
      </c>
      <c r="L212" s="2" t="s">
        <v>692</v>
      </c>
      <c r="N212" s="5" t="s">
        <v>694</v>
      </c>
    </row>
    <row r="213" spans="1:14">
      <c r="A213" s="5" t="s">
        <v>724</v>
      </c>
      <c r="B213" s="2" t="s">
        <v>353</v>
      </c>
      <c r="C213" s="2" t="s">
        <v>737</v>
      </c>
      <c r="D213" s="2" t="s">
        <v>738</v>
      </c>
      <c r="E213" s="16" t="s">
        <v>727</v>
      </c>
      <c r="F213" s="5" t="s">
        <v>433</v>
      </c>
      <c r="G213" s="16" t="s">
        <v>739</v>
      </c>
      <c r="H213" s="2" t="s">
        <v>729</v>
      </c>
      <c r="I213" s="2" t="s">
        <v>730</v>
      </c>
      <c r="J213" s="2" t="s">
        <v>30</v>
      </c>
      <c r="K213" s="2">
        <v>28043</v>
      </c>
      <c r="L213" s="2" t="s">
        <v>731</v>
      </c>
      <c r="M213" s="2" t="s">
        <v>740</v>
      </c>
      <c r="N213" s="16" t="s">
        <v>733</v>
      </c>
    </row>
    <row r="214" spans="1:14">
      <c r="A214" s="5" t="s">
        <v>724</v>
      </c>
      <c r="B214" s="2" t="s">
        <v>90</v>
      </c>
      <c r="C214" s="2" t="s">
        <v>725</v>
      </c>
      <c r="D214" s="2" t="s">
        <v>726</v>
      </c>
      <c r="E214" s="16" t="s">
        <v>727</v>
      </c>
      <c r="F214" s="5" t="s">
        <v>433</v>
      </c>
      <c r="G214" s="16" t="s">
        <v>728</v>
      </c>
      <c r="H214" s="2" t="s">
        <v>729</v>
      </c>
      <c r="I214" s="2" t="s">
        <v>730</v>
      </c>
      <c r="J214" s="2" t="s">
        <v>30</v>
      </c>
      <c r="K214" s="2">
        <v>28043</v>
      </c>
      <c r="L214" s="2" t="s">
        <v>731</v>
      </c>
      <c r="M214" s="2" t="s">
        <v>732</v>
      </c>
      <c r="N214" s="16" t="s">
        <v>733</v>
      </c>
    </row>
    <row r="215" spans="1:14">
      <c r="A215" s="5" t="s">
        <v>724</v>
      </c>
      <c r="B215" s="2" t="s">
        <v>49</v>
      </c>
      <c r="C215" s="4"/>
      <c r="D215" s="4"/>
      <c r="E215" s="16" t="s">
        <v>727</v>
      </c>
      <c r="F215" s="5" t="s">
        <v>433</v>
      </c>
      <c r="G215" s="16" t="s">
        <v>734</v>
      </c>
      <c r="H215" s="2" t="s">
        <v>729</v>
      </c>
      <c r="I215" s="2" t="s">
        <v>730</v>
      </c>
      <c r="J215" s="2" t="s">
        <v>30</v>
      </c>
      <c r="K215" s="2">
        <v>28043</v>
      </c>
      <c r="L215" s="2" t="s">
        <v>731</v>
      </c>
      <c r="M215" s="2" t="s">
        <v>732</v>
      </c>
      <c r="N215" s="16" t="s">
        <v>733</v>
      </c>
    </row>
    <row r="216" spans="1:14">
      <c r="A216" s="5" t="s">
        <v>724</v>
      </c>
      <c r="B216" s="2" t="s">
        <v>68</v>
      </c>
      <c r="C216" s="4"/>
      <c r="D216" s="4"/>
      <c r="E216" s="5" t="str">
        <f>HYPERLINK("https://twitter.com/fcdcourier?lang=en","@FCDCourier")</f>
        <v>@FCDCourier</v>
      </c>
      <c r="F216" s="5" t="s">
        <v>433</v>
      </c>
      <c r="G216" s="16" t="s">
        <v>735</v>
      </c>
      <c r="H216" s="2" t="s">
        <v>729</v>
      </c>
      <c r="I216" s="2" t="s">
        <v>730</v>
      </c>
      <c r="J216" s="2" t="s">
        <v>30</v>
      </c>
      <c r="K216" s="2">
        <v>28043</v>
      </c>
      <c r="L216" s="2" t="s">
        <v>731</v>
      </c>
      <c r="M216" s="2" t="s">
        <v>736</v>
      </c>
      <c r="N216" s="16" t="s">
        <v>733</v>
      </c>
    </row>
    <row r="217" spans="1:14">
      <c r="A217" s="5" t="s">
        <v>741</v>
      </c>
      <c r="B217" s="2" t="s">
        <v>129</v>
      </c>
      <c r="C217" s="2" t="s">
        <v>280</v>
      </c>
      <c r="D217" s="2" t="s">
        <v>747</v>
      </c>
      <c r="E217" s="16" t="s">
        <v>748</v>
      </c>
      <c r="F217" s="5" t="s">
        <v>433</v>
      </c>
      <c r="G217" s="16" t="s">
        <v>749</v>
      </c>
      <c r="H217" s="2" t="s">
        <v>743</v>
      </c>
      <c r="I217" s="2" t="s">
        <v>598</v>
      </c>
      <c r="J217" s="2" t="s">
        <v>30</v>
      </c>
      <c r="K217" s="2">
        <v>27536</v>
      </c>
      <c r="L217" s="2" t="s">
        <v>744</v>
      </c>
      <c r="M217" s="2" t="s">
        <v>750</v>
      </c>
      <c r="N217" s="5" t="s">
        <v>746</v>
      </c>
    </row>
    <row r="218" spans="1:14">
      <c r="A218" s="5" t="s">
        <v>741</v>
      </c>
      <c r="B218" s="2" t="s">
        <v>766</v>
      </c>
      <c r="C218" s="2" t="s">
        <v>92</v>
      </c>
      <c r="D218" s="2" t="s">
        <v>767</v>
      </c>
      <c r="E218" s="16" t="s">
        <v>748</v>
      </c>
      <c r="F218" s="5" t="s">
        <v>433</v>
      </c>
      <c r="G218" s="16" t="s">
        <v>768</v>
      </c>
      <c r="H218" s="2" t="s">
        <v>743</v>
      </c>
      <c r="I218" s="2" t="s">
        <v>598</v>
      </c>
      <c r="J218" s="2" t="s">
        <v>30</v>
      </c>
      <c r="K218" s="2">
        <v>27536</v>
      </c>
      <c r="L218" s="2" t="s">
        <v>744</v>
      </c>
      <c r="M218" s="2" t="s">
        <v>769</v>
      </c>
      <c r="N218" s="5" t="s">
        <v>746</v>
      </c>
    </row>
    <row r="219" spans="1:14">
      <c r="A219" s="5" t="s">
        <v>741</v>
      </c>
      <c r="B219" s="2" t="s">
        <v>761</v>
      </c>
      <c r="C219" s="4" t="s">
        <v>762</v>
      </c>
      <c r="D219" s="4" t="s">
        <v>763</v>
      </c>
      <c r="E219" s="16" t="s">
        <v>748</v>
      </c>
      <c r="F219" s="5" t="s">
        <v>433</v>
      </c>
      <c r="G219" s="16" t="s">
        <v>764</v>
      </c>
      <c r="H219" s="2" t="s">
        <v>743</v>
      </c>
      <c r="I219" s="2" t="s">
        <v>598</v>
      </c>
      <c r="J219" s="2" t="s">
        <v>30</v>
      </c>
      <c r="K219" s="2">
        <v>27536</v>
      </c>
      <c r="L219" s="2" t="s">
        <v>744</v>
      </c>
      <c r="M219" s="2" t="s">
        <v>765</v>
      </c>
      <c r="N219" s="16" t="s">
        <v>746</v>
      </c>
    </row>
    <row r="220" spans="1:14">
      <c r="A220" s="5" t="s">
        <v>741</v>
      </c>
      <c r="B220" s="2" t="s">
        <v>752</v>
      </c>
      <c r="C220" s="4" t="s">
        <v>520</v>
      </c>
      <c r="D220" s="4" t="s">
        <v>753</v>
      </c>
      <c r="E220" s="5" t="str">
        <f>HYPERLINK("https://twitter.com/NancyWykle","@NancyWykle")</f>
        <v>@NancyWykle</v>
      </c>
      <c r="F220" s="5" t="s">
        <v>433</v>
      </c>
      <c r="G220" s="16" t="s">
        <v>754</v>
      </c>
      <c r="H220" s="2" t="s">
        <v>743</v>
      </c>
      <c r="I220" s="2" t="s">
        <v>598</v>
      </c>
      <c r="J220" s="2" t="s">
        <v>30</v>
      </c>
      <c r="K220" s="2">
        <v>27536</v>
      </c>
      <c r="L220" s="2" t="s">
        <v>744</v>
      </c>
      <c r="M220" s="2" t="s">
        <v>755</v>
      </c>
      <c r="N220" s="5" t="s">
        <v>746</v>
      </c>
    </row>
    <row r="221" spans="1:14">
      <c r="A221" s="5" t="s">
        <v>741</v>
      </c>
      <c r="B221" s="2" t="s">
        <v>756</v>
      </c>
      <c r="C221" s="2" t="s">
        <v>757</v>
      </c>
      <c r="D221" s="2" t="s">
        <v>758</v>
      </c>
      <c r="E221" s="16" t="s">
        <v>748</v>
      </c>
      <c r="F221" s="5" t="s">
        <v>433</v>
      </c>
      <c r="G221" s="16" t="s">
        <v>759</v>
      </c>
      <c r="H221" s="2" t="s">
        <v>743</v>
      </c>
      <c r="I221" s="2" t="s">
        <v>598</v>
      </c>
      <c r="J221" s="2" t="s">
        <v>30</v>
      </c>
      <c r="K221" s="2">
        <v>27536</v>
      </c>
      <c r="L221" s="2" t="s">
        <v>744</v>
      </c>
      <c r="M221" s="2" t="s">
        <v>760</v>
      </c>
      <c r="N221" s="5" t="s">
        <v>746</v>
      </c>
    </row>
    <row r="222" spans="1:14">
      <c r="A222" s="5" t="s">
        <v>741</v>
      </c>
      <c r="B222" s="2" t="s">
        <v>49</v>
      </c>
      <c r="C222" s="4"/>
      <c r="D222" s="4"/>
      <c r="E222" s="16" t="s">
        <v>748</v>
      </c>
      <c r="F222" s="5" t="s">
        <v>433</v>
      </c>
      <c r="G222" s="16" t="s">
        <v>742</v>
      </c>
      <c r="H222" s="2" t="s">
        <v>743</v>
      </c>
      <c r="I222" s="2" t="s">
        <v>598</v>
      </c>
      <c r="J222" s="2" t="s">
        <v>30</v>
      </c>
      <c r="K222" s="2">
        <v>27536</v>
      </c>
      <c r="L222" s="2" t="s">
        <v>744</v>
      </c>
      <c r="M222" s="2" t="s">
        <v>745</v>
      </c>
      <c r="N222" s="5" t="s">
        <v>746</v>
      </c>
    </row>
    <row r="223" spans="1:14">
      <c r="A223" s="5" t="s">
        <v>741</v>
      </c>
      <c r="B223" s="2" t="s">
        <v>68</v>
      </c>
      <c r="C223" s="4"/>
      <c r="D223" s="4"/>
      <c r="E223" s="16" t="s">
        <v>773</v>
      </c>
      <c r="F223" s="5" t="s">
        <v>433</v>
      </c>
      <c r="G223" s="16" t="s">
        <v>751</v>
      </c>
      <c r="H223" s="2" t="s">
        <v>743</v>
      </c>
      <c r="I223" s="2" t="s">
        <v>598</v>
      </c>
      <c r="J223" s="2" t="s">
        <v>30</v>
      </c>
      <c r="K223" s="2">
        <v>27536</v>
      </c>
      <c r="L223" s="2" t="s">
        <v>744</v>
      </c>
      <c r="M223" s="2" t="s">
        <v>745</v>
      </c>
      <c r="N223" s="5" t="s">
        <v>746</v>
      </c>
    </row>
    <row r="224" spans="1:14">
      <c r="A224" s="5" t="s">
        <v>770</v>
      </c>
      <c r="B224" s="2" t="s">
        <v>138</v>
      </c>
      <c r="C224" s="2" t="s">
        <v>782</v>
      </c>
      <c r="D224" s="2" t="s">
        <v>783</v>
      </c>
      <c r="E224" s="16" t="s">
        <v>773</v>
      </c>
      <c r="F224" s="5" t="s">
        <v>433</v>
      </c>
      <c r="G224" s="16" t="s">
        <v>784</v>
      </c>
      <c r="H224" s="2" t="s">
        <v>775</v>
      </c>
      <c r="I224" s="2" t="s">
        <v>776</v>
      </c>
      <c r="J224" s="2" t="s">
        <v>30</v>
      </c>
      <c r="K224" s="2">
        <v>27870</v>
      </c>
      <c r="L224" s="2" t="s">
        <v>777</v>
      </c>
      <c r="M224" s="2" t="s">
        <v>785</v>
      </c>
      <c r="N224" s="5" t="s">
        <v>779</v>
      </c>
    </row>
    <row r="225" spans="1:14">
      <c r="A225" s="5" t="s">
        <v>770</v>
      </c>
      <c r="B225" s="2" t="s">
        <v>684</v>
      </c>
      <c r="C225" s="2" t="s">
        <v>793</v>
      </c>
      <c r="D225" s="2" t="s">
        <v>794</v>
      </c>
      <c r="E225" s="16" t="s">
        <v>773</v>
      </c>
      <c r="F225" s="5" t="s">
        <v>433</v>
      </c>
      <c r="G225" s="16" t="s">
        <v>795</v>
      </c>
      <c r="H225" s="2" t="s">
        <v>775</v>
      </c>
      <c r="I225" s="2" t="s">
        <v>776</v>
      </c>
      <c r="J225" s="2" t="s">
        <v>30</v>
      </c>
      <c r="K225" s="2">
        <v>27870</v>
      </c>
      <c r="L225" s="2" t="s">
        <v>777</v>
      </c>
      <c r="M225" s="2" t="s">
        <v>796</v>
      </c>
      <c r="N225" s="5" t="s">
        <v>779</v>
      </c>
    </row>
    <row r="226" spans="1:14">
      <c r="A226" s="5" t="s">
        <v>770</v>
      </c>
      <c r="B226" s="2" t="s">
        <v>786</v>
      </c>
      <c r="C226" s="2" t="s">
        <v>520</v>
      </c>
      <c r="D226" s="2" t="s">
        <v>753</v>
      </c>
      <c r="E226" s="5" t="str">
        <f>HYPERLINK("https://twitter.com/NancyWykle","@NancyWykle")</f>
        <v>@NancyWykle</v>
      </c>
      <c r="F226" s="5" t="s">
        <v>433</v>
      </c>
      <c r="G226" s="16" t="s">
        <v>787</v>
      </c>
      <c r="H226" s="2" t="s">
        <v>775</v>
      </c>
      <c r="I226" s="2" t="s">
        <v>776</v>
      </c>
      <c r="J226" s="2" t="s">
        <v>30</v>
      </c>
      <c r="K226" s="2">
        <v>27870</v>
      </c>
      <c r="L226" s="2" t="s">
        <v>777</v>
      </c>
      <c r="M226" s="2" t="s">
        <v>788</v>
      </c>
      <c r="N226" s="5" t="s">
        <v>779</v>
      </c>
    </row>
    <row r="227" spans="1:14">
      <c r="A227" s="5" t="s">
        <v>770</v>
      </c>
      <c r="B227" s="2" t="s">
        <v>789</v>
      </c>
      <c r="C227" s="4" t="s">
        <v>2725</v>
      </c>
      <c r="D227" s="4" t="s">
        <v>790</v>
      </c>
      <c r="E227" s="16" t="s">
        <v>773</v>
      </c>
      <c r="F227" s="5" t="s">
        <v>433</v>
      </c>
      <c r="G227" s="16" t="s">
        <v>791</v>
      </c>
      <c r="H227" s="2" t="s">
        <v>775</v>
      </c>
      <c r="I227" s="2" t="s">
        <v>776</v>
      </c>
      <c r="J227" s="2" t="s">
        <v>30</v>
      </c>
      <c r="K227" s="2">
        <v>27870</v>
      </c>
      <c r="L227" s="2" t="s">
        <v>777</v>
      </c>
      <c r="M227" s="4" t="s">
        <v>792</v>
      </c>
      <c r="N227" s="5" t="s">
        <v>779</v>
      </c>
    </row>
    <row r="228" spans="1:14">
      <c r="A228" s="5" t="s">
        <v>770</v>
      </c>
      <c r="B228" s="2" t="s">
        <v>90</v>
      </c>
      <c r="C228" s="2" t="s">
        <v>771</v>
      </c>
      <c r="D228" s="2" t="s">
        <v>772</v>
      </c>
      <c r="E228" s="16" t="s">
        <v>773</v>
      </c>
      <c r="F228" s="5" t="s">
        <v>433</v>
      </c>
      <c r="G228" s="16" t="s">
        <v>774</v>
      </c>
      <c r="H228" s="2" t="s">
        <v>775</v>
      </c>
      <c r="I228" s="2" t="s">
        <v>776</v>
      </c>
      <c r="J228" s="2" t="s">
        <v>30</v>
      </c>
      <c r="K228" s="2">
        <v>27870</v>
      </c>
      <c r="L228" s="2" t="s">
        <v>777</v>
      </c>
      <c r="M228" s="2" t="s">
        <v>778</v>
      </c>
      <c r="N228" s="16" t="s">
        <v>779</v>
      </c>
    </row>
    <row r="229" spans="1:14">
      <c r="A229" s="5" t="s">
        <v>770</v>
      </c>
      <c r="B229" s="2" t="s">
        <v>49</v>
      </c>
      <c r="C229" s="4"/>
      <c r="D229" s="4"/>
      <c r="E229" s="5" t="str">
        <f>HYPERLINK("https://twitter.com/rrdailyherald","@rrdailyherald")</f>
        <v>@rrdailyherald</v>
      </c>
      <c r="F229" s="5" t="s">
        <v>433</v>
      </c>
      <c r="G229" s="16" t="s">
        <v>780</v>
      </c>
      <c r="H229" s="2" t="s">
        <v>775</v>
      </c>
      <c r="I229" s="2" t="s">
        <v>776</v>
      </c>
      <c r="J229" s="2" t="s">
        <v>30</v>
      </c>
      <c r="K229" s="2">
        <v>27870</v>
      </c>
      <c r="L229" s="2" t="s">
        <v>777</v>
      </c>
      <c r="M229" s="4" t="s">
        <v>781</v>
      </c>
      <c r="N229" s="5" t="s">
        <v>779</v>
      </c>
    </row>
    <row r="230" spans="1:14">
      <c r="A230" s="5" t="s">
        <v>797</v>
      </c>
      <c r="B230" s="2" t="s">
        <v>798</v>
      </c>
      <c r="C230" s="2" t="s">
        <v>799</v>
      </c>
      <c r="D230" s="2" t="s">
        <v>800</v>
      </c>
      <c r="E230" s="16" t="s">
        <v>5197</v>
      </c>
      <c r="F230" s="5" t="s">
        <v>433</v>
      </c>
      <c r="G230" s="16" t="s">
        <v>801</v>
      </c>
      <c r="H230" s="2" t="s">
        <v>802</v>
      </c>
      <c r="I230" s="2" t="s">
        <v>803</v>
      </c>
      <c r="J230" s="2" t="s">
        <v>30</v>
      </c>
      <c r="K230" s="2">
        <v>28335</v>
      </c>
      <c r="L230" s="2" t="s">
        <v>87</v>
      </c>
      <c r="M230" s="2" t="s">
        <v>804</v>
      </c>
      <c r="N230" s="5" t="s">
        <v>805</v>
      </c>
    </row>
    <row r="231" spans="1:14">
      <c r="A231" s="5" t="s">
        <v>797</v>
      </c>
      <c r="B231" s="2" t="s">
        <v>129</v>
      </c>
      <c r="C231" s="2" t="s">
        <v>809</v>
      </c>
      <c r="D231" s="2" t="s">
        <v>810</v>
      </c>
      <c r="E231" s="5" t="str">
        <f>HYPERLINK("https://twitter.com/lisajfarmer","@lisajfarmer")</f>
        <v>@lisajfarmer</v>
      </c>
      <c r="F231" s="5" t="s">
        <v>433</v>
      </c>
      <c r="G231" s="16" t="s">
        <v>811</v>
      </c>
      <c r="H231" s="2" t="s">
        <v>802</v>
      </c>
      <c r="I231" s="2" t="s">
        <v>803</v>
      </c>
      <c r="J231" s="2" t="s">
        <v>30</v>
      </c>
      <c r="K231" s="2">
        <v>28335</v>
      </c>
      <c r="L231" s="2" t="s">
        <v>87</v>
      </c>
      <c r="M231" s="2" t="s">
        <v>804</v>
      </c>
      <c r="N231" s="16" t="s">
        <v>805</v>
      </c>
    </row>
    <row r="232" spans="1:14">
      <c r="A232" s="5" t="s">
        <v>797</v>
      </c>
      <c r="B232" s="2" t="s">
        <v>170</v>
      </c>
      <c r="C232" s="2" t="s">
        <v>813</v>
      </c>
      <c r="D232" s="2" t="s">
        <v>814</v>
      </c>
      <c r="E232" s="16" t="s">
        <v>5197</v>
      </c>
      <c r="F232" s="5" t="s">
        <v>433</v>
      </c>
      <c r="G232" s="16" t="s">
        <v>815</v>
      </c>
      <c r="H232" s="2" t="s">
        <v>802</v>
      </c>
      <c r="I232" s="2" t="s">
        <v>803</v>
      </c>
      <c r="J232" s="2" t="s">
        <v>30</v>
      </c>
      <c r="K232" s="2">
        <v>28335</v>
      </c>
      <c r="L232" s="2" t="s">
        <v>87</v>
      </c>
      <c r="M232" s="2" t="s">
        <v>804</v>
      </c>
      <c r="N232" s="16" t="s">
        <v>805</v>
      </c>
    </row>
    <row r="233" spans="1:14">
      <c r="A233" s="5" t="s">
        <v>797</v>
      </c>
      <c r="B233" s="2" t="s">
        <v>170</v>
      </c>
      <c r="C233" s="2" t="s">
        <v>816</v>
      </c>
      <c r="D233" s="2" t="s">
        <v>817</v>
      </c>
      <c r="E233" s="16" t="s">
        <v>5197</v>
      </c>
      <c r="F233" s="5" t="s">
        <v>433</v>
      </c>
      <c r="G233" s="16" t="s">
        <v>818</v>
      </c>
      <c r="H233" s="2" t="s">
        <v>802</v>
      </c>
      <c r="I233" s="2" t="s">
        <v>803</v>
      </c>
      <c r="J233" s="2" t="s">
        <v>30</v>
      </c>
      <c r="K233" s="2">
        <v>28335</v>
      </c>
      <c r="L233" s="2" t="s">
        <v>87</v>
      </c>
      <c r="M233" s="2" t="s">
        <v>804</v>
      </c>
      <c r="N233" s="5" t="s">
        <v>805</v>
      </c>
    </row>
    <row r="234" spans="1:14">
      <c r="A234" s="5" t="s">
        <v>797</v>
      </c>
      <c r="B234" s="2" t="s">
        <v>673</v>
      </c>
      <c r="C234" s="2" t="s">
        <v>806</v>
      </c>
      <c r="D234" s="2" t="s">
        <v>807</v>
      </c>
      <c r="E234" s="16" t="s">
        <v>5197</v>
      </c>
      <c r="F234" s="5" t="s">
        <v>433</v>
      </c>
      <c r="G234" s="16" t="s">
        <v>808</v>
      </c>
      <c r="H234" s="2" t="s">
        <v>802</v>
      </c>
      <c r="I234" s="2" t="s">
        <v>803</v>
      </c>
      <c r="J234" s="2" t="s">
        <v>30</v>
      </c>
      <c r="K234" s="2">
        <v>28335</v>
      </c>
      <c r="L234" s="2" t="s">
        <v>87</v>
      </c>
      <c r="M234" s="2" t="s">
        <v>804</v>
      </c>
      <c r="N234" s="5" t="s">
        <v>805</v>
      </c>
    </row>
    <row r="235" spans="1:14">
      <c r="A235" s="5" t="s">
        <v>797</v>
      </c>
      <c r="B235" s="2" t="s">
        <v>68</v>
      </c>
      <c r="C235" s="4"/>
      <c r="D235" s="4"/>
      <c r="E235" s="16" t="s">
        <v>5197</v>
      </c>
      <c r="F235" s="5" t="s">
        <v>433</v>
      </c>
      <c r="G235" s="16" t="s">
        <v>812</v>
      </c>
      <c r="H235" s="2" t="s">
        <v>802</v>
      </c>
      <c r="I235" s="2" t="s">
        <v>803</v>
      </c>
      <c r="J235" s="2" t="s">
        <v>30</v>
      </c>
      <c r="K235" s="2">
        <v>28335</v>
      </c>
      <c r="L235" s="2" t="s">
        <v>87</v>
      </c>
      <c r="M235" s="2" t="s">
        <v>804</v>
      </c>
      <c r="N235" s="5" t="s">
        <v>805</v>
      </c>
    </row>
    <row r="236" spans="1:14">
      <c r="A236" s="5" t="s">
        <v>819</v>
      </c>
      <c r="B236" s="2" t="s">
        <v>842</v>
      </c>
      <c r="C236" s="2" t="s">
        <v>843</v>
      </c>
      <c r="D236" s="2" t="s">
        <v>844</v>
      </c>
      <c r="E236" s="5" t="str">
        <f>HYPERLINK("https://twitter.com/ReflectorBV","@ReflectorBV")</f>
        <v>@ReflectorBV</v>
      </c>
      <c r="F236" s="5" t="s">
        <v>433</v>
      </c>
      <c r="G236" s="16" t="s">
        <v>845</v>
      </c>
      <c r="H236" s="2" t="s">
        <v>825</v>
      </c>
      <c r="I236" s="2" t="s">
        <v>157</v>
      </c>
      <c r="J236" s="2" t="s">
        <v>30</v>
      </c>
      <c r="K236" s="2">
        <v>27835</v>
      </c>
      <c r="L236" s="2" t="s">
        <v>158</v>
      </c>
      <c r="M236" s="2" t="s">
        <v>846</v>
      </c>
      <c r="N236" s="5" t="s">
        <v>110</v>
      </c>
    </row>
    <row r="237" spans="1:14">
      <c r="A237" s="5" t="s">
        <v>819</v>
      </c>
      <c r="B237" s="2" t="s">
        <v>831</v>
      </c>
      <c r="C237" s="2" t="s">
        <v>832</v>
      </c>
      <c r="D237" s="2" t="s">
        <v>833</v>
      </c>
      <c r="E237" s="16" t="s">
        <v>823</v>
      </c>
      <c r="F237" s="5" t="s">
        <v>433</v>
      </c>
      <c r="G237" s="16" t="s">
        <v>834</v>
      </c>
      <c r="H237" s="2" t="s">
        <v>825</v>
      </c>
      <c r="I237" s="2" t="s">
        <v>157</v>
      </c>
      <c r="J237" s="2" t="s">
        <v>30</v>
      </c>
      <c r="K237" s="2">
        <v>278935</v>
      </c>
      <c r="L237" s="2" t="s">
        <v>158</v>
      </c>
      <c r="M237" s="2" t="s">
        <v>835</v>
      </c>
      <c r="N237" s="5" t="s">
        <v>110</v>
      </c>
    </row>
    <row r="238" spans="1:14">
      <c r="A238" s="5" t="s">
        <v>819</v>
      </c>
      <c r="B238" s="2" t="s">
        <v>851</v>
      </c>
      <c r="C238" s="2" t="s">
        <v>852</v>
      </c>
      <c r="D238" s="2" t="s">
        <v>853</v>
      </c>
      <c r="E238" s="5" t="str">
        <f>HYPERLINK("https://twitter.com/GingerLGDR","@GingerLGDR")</f>
        <v>@GingerLGDR</v>
      </c>
      <c r="F238" s="5" t="s">
        <v>433</v>
      </c>
      <c r="G238" s="16" t="s">
        <v>854</v>
      </c>
      <c r="H238" s="2" t="s">
        <v>825</v>
      </c>
      <c r="I238" s="2" t="s">
        <v>157</v>
      </c>
      <c r="J238" s="2" t="s">
        <v>30</v>
      </c>
      <c r="K238" s="2">
        <v>27835</v>
      </c>
      <c r="L238" s="2" t="s">
        <v>158</v>
      </c>
      <c r="M238" s="2" t="s">
        <v>826</v>
      </c>
      <c r="N238" s="5" t="s">
        <v>110</v>
      </c>
    </row>
    <row r="239" spans="1:14">
      <c r="A239" s="5" t="s">
        <v>819</v>
      </c>
      <c r="B239" s="2" t="s">
        <v>820</v>
      </c>
      <c r="C239" s="4" t="s">
        <v>821</v>
      </c>
      <c r="D239" s="4" t="s">
        <v>822</v>
      </c>
      <c r="E239" s="16" t="s">
        <v>823</v>
      </c>
      <c r="F239" s="5" t="s">
        <v>433</v>
      </c>
      <c r="G239" s="16" t="s">
        <v>824</v>
      </c>
      <c r="H239" s="2" t="s">
        <v>825</v>
      </c>
      <c r="I239" s="2" t="s">
        <v>157</v>
      </c>
      <c r="J239" s="2" t="s">
        <v>30</v>
      </c>
      <c r="K239" s="2">
        <v>27835</v>
      </c>
      <c r="L239" s="2" t="s">
        <v>158</v>
      </c>
      <c r="M239" s="2" t="s">
        <v>826</v>
      </c>
      <c r="N239" s="5" t="s">
        <v>110</v>
      </c>
    </row>
    <row r="240" spans="1:14">
      <c r="A240" s="5" t="s">
        <v>819</v>
      </c>
      <c r="B240" s="2" t="s">
        <v>123</v>
      </c>
      <c r="C240" s="2" t="s">
        <v>195</v>
      </c>
      <c r="D240" s="2" t="s">
        <v>836</v>
      </c>
      <c r="E240" s="16" t="s">
        <v>823</v>
      </c>
      <c r="F240" s="5" t="s">
        <v>433</v>
      </c>
      <c r="G240" s="16" t="s">
        <v>837</v>
      </c>
      <c r="H240" s="2" t="s">
        <v>825</v>
      </c>
      <c r="I240" s="2" t="s">
        <v>157</v>
      </c>
      <c r="J240" s="2" t="s">
        <v>30</v>
      </c>
      <c r="K240" s="2">
        <v>27835</v>
      </c>
      <c r="L240" s="2" t="s">
        <v>158</v>
      </c>
      <c r="M240" s="2" t="s">
        <v>838</v>
      </c>
      <c r="N240" s="5" t="s">
        <v>110</v>
      </c>
    </row>
    <row r="241" spans="1:14">
      <c r="A241" s="5" t="s">
        <v>819</v>
      </c>
      <c r="B241" s="2" t="s">
        <v>847</v>
      </c>
      <c r="C241" s="4" t="s">
        <v>848</v>
      </c>
      <c r="D241" s="4" t="s">
        <v>849</v>
      </c>
      <c r="E241" s="16" t="s">
        <v>823</v>
      </c>
      <c r="F241" s="5" t="s">
        <v>433</v>
      </c>
      <c r="G241" s="16" t="s">
        <v>850</v>
      </c>
      <c r="H241" s="2" t="s">
        <v>825</v>
      </c>
      <c r="I241" s="2" t="s">
        <v>157</v>
      </c>
      <c r="J241" s="2" t="s">
        <v>30</v>
      </c>
      <c r="K241" s="2">
        <v>27835</v>
      </c>
      <c r="L241" s="2" t="s">
        <v>158</v>
      </c>
      <c r="M241" s="2" t="s">
        <v>846</v>
      </c>
      <c r="N241" s="5" t="s">
        <v>110</v>
      </c>
    </row>
    <row r="242" spans="1:14">
      <c r="A242" s="5" t="s">
        <v>819</v>
      </c>
      <c r="B242" s="2" t="s">
        <v>827</v>
      </c>
      <c r="C242" s="2" t="s">
        <v>313</v>
      </c>
      <c r="D242" s="2" t="s">
        <v>828</v>
      </c>
      <c r="E242" s="16" t="s">
        <v>823</v>
      </c>
      <c r="F242" s="5" t="s">
        <v>433</v>
      </c>
      <c r="G242" s="16" t="s">
        <v>829</v>
      </c>
      <c r="H242" s="2" t="s">
        <v>825</v>
      </c>
      <c r="I242" s="2" t="s">
        <v>157</v>
      </c>
      <c r="J242" s="2" t="s">
        <v>30</v>
      </c>
      <c r="K242" s="2">
        <v>27835</v>
      </c>
      <c r="L242" s="2" t="s">
        <v>158</v>
      </c>
      <c r="M242" s="2" t="s">
        <v>830</v>
      </c>
      <c r="N242" s="16" t="s">
        <v>110</v>
      </c>
    </row>
    <row r="243" spans="1:14">
      <c r="A243" s="5" t="s">
        <v>819</v>
      </c>
      <c r="B243" s="2" t="s">
        <v>353</v>
      </c>
      <c r="C243" s="2" t="s">
        <v>706</v>
      </c>
      <c r="D243" s="2" t="s">
        <v>707</v>
      </c>
      <c r="E243" s="16" t="s">
        <v>823</v>
      </c>
      <c r="F243" s="5" t="s">
        <v>433</v>
      </c>
      <c r="G243" s="5" t="s">
        <v>708</v>
      </c>
      <c r="H243" s="2" t="s">
        <v>825</v>
      </c>
      <c r="I243" s="2" t="s">
        <v>157</v>
      </c>
      <c r="J243" s="2" t="s">
        <v>30</v>
      </c>
      <c r="K243" s="2">
        <v>27835</v>
      </c>
      <c r="L243" s="2" t="s">
        <v>158</v>
      </c>
      <c r="M243" s="2" t="s">
        <v>841</v>
      </c>
      <c r="N243" s="5" t="s">
        <v>110</v>
      </c>
    </row>
    <row r="244" spans="1:14">
      <c r="A244" s="5" t="s">
        <v>819</v>
      </c>
      <c r="B244" s="2" t="s">
        <v>49</v>
      </c>
      <c r="C244" s="4"/>
      <c r="D244" s="4"/>
      <c r="E244" s="5" t="s">
        <v>823</v>
      </c>
      <c r="F244" s="5" t="s">
        <v>433</v>
      </c>
      <c r="G244" s="16" t="s">
        <v>839</v>
      </c>
      <c r="H244" s="2" t="s">
        <v>825</v>
      </c>
      <c r="I244" s="2" t="s">
        <v>157</v>
      </c>
      <c r="J244" s="2" t="s">
        <v>30</v>
      </c>
      <c r="K244" s="2">
        <v>27835</v>
      </c>
      <c r="L244" s="2" t="s">
        <v>158</v>
      </c>
      <c r="M244" s="2" t="s">
        <v>840</v>
      </c>
      <c r="N244" s="5" t="s">
        <v>110</v>
      </c>
    </row>
    <row r="245" spans="1:14">
      <c r="A245" s="5" t="s">
        <v>98</v>
      </c>
      <c r="B245" s="2" t="s">
        <v>99</v>
      </c>
      <c r="C245" s="2" t="s">
        <v>15</v>
      </c>
      <c r="D245" s="2" t="s">
        <v>15</v>
      </c>
      <c r="E245" s="16" t="s">
        <v>100</v>
      </c>
      <c r="F245" s="5" t="s">
        <v>25</v>
      </c>
      <c r="G245" s="16" t="s">
        <v>105</v>
      </c>
      <c r="H245" s="4" t="s">
        <v>107</v>
      </c>
      <c r="I245" s="4" t="s">
        <v>108</v>
      </c>
      <c r="J245" s="4" t="s">
        <v>30</v>
      </c>
      <c r="K245" s="2">
        <v>27599</v>
      </c>
      <c r="L245" s="4" t="s">
        <v>109</v>
      </c>
      <c r="M245" s="4" t="s">
        <v>15</v>
      </c>
      <c r="N245" s="5" t="s">
        <v>110</v>
      </c>
    </row>
    <row r="246" spans="1:14">
      <c r="A246" s="5" t="s">
        <v>2755</v>
      </c>
      <c r="B246" s="2" t="s">
        <v>129</v>
      </c>
      <c r="C246" s="2" t="s">
        <v>1174</v>
      </c>
      <c r="D246" s="2" t="s">
        <v>2762</v>
      </c>
      <c r="E246" s="12" t="s">
        <v>5195</v>
      </c>
      <c r="F246" s="5" t="s">
        <v>2381</v>
      </c>
      <c r="G246" s="5" t="s">
        <v>2763</v>
      </c>
      <c r="H246" s="3" t="s">
        <v>2757</v>
      </c>
      <c r="I246" s="2" t="s">
        <v>2758</v>
      </c>
      <c r="J246" s="2" t="s">
        <v>30</v>
      </c>
      <c r="K246" s="2">
        <v>27028</v>
      </c>
      <c r="L246" s="2" t="s">
        <v>2759</v>
      </c>
      <c r="M246" s="2" t="s">
        <v>2760</v>
      </c>
      <c r="N246" s="16" t="s">
        <v>2761</v>
      </c>
    </row>
    <row r="247" spans="1:14">
      <c r="A247" s="5" t="s">
        <v>2755</v>
      </c>
      <c r="B247" s="2" t="s">
        <v>49</v>
      </c>
      <c r="C247" s="4"/>
      <c r="D247" s="4"/>
      <c r="E247" s="12" t="s">
        <v>5195</v>
      </c>
      <c r="F247" s="5" t="s">
        <v>2381</v>
      </c>
      <c r="G247" s="16" t="s">
        <v>2756</v>
      </c>
      <c r="H247" s="3" t="s">
        <v>2757</v>
      </c>
      <c r="I247" s="2" t="s">
        <v>2758</v>
      </c>
      <c r="J247" s="2" t="s">
        <v>30</v>
      </c>
      <c r="K247" s="2">
        <v>27028</v>
      </c>
      <c r="L247" s="2" t="s">
        <v>2759</v>
      </c>
      <c r="M247" s="2" t="s">
        <v>2760</v>
      </c>
      <c r="N247" s="16" t="s">
        <v>2761</v>
      </c>
    </row>
    <row r="248" spans="1:14">
      <c r="A248" s="5" t="s">
        <v>2764</v>
      </c>
      <c r="B248" s="2" t="s">
        <v>1178</v>
      </c>
      <c r="C248" s="2" t="s">
        <v>2765</v>
      </c>
      <c r="D248" s="2" t="s">
        <v>2766</v>
      </c>
      <c r="E248" s="12" t="s">
        <v>2767</v>
      </c>
      <c r="F248" s="5" t="s">
        <v>2381</v>
      </c>
      <c r="G248" s="16" t="s">
        <v>2768</v>
      </c>
      <c r="H248" s="3" t="s">
        <v>2769</v>
      </c>
      <c r="I248" s="2" t="s">
        <v>2770</v>
      </c>
      <c r="J248" s="2" t="s">
        <v>30</v>
      </c>
      <c r="K248" s="2">
        <v>27239</v>
      </c>
      <c r="L248" s="2" t="s">
        <v>861</v>
      </c>
      <c r="M248" s="2" t="s">
        <v>2771</v>
      </c>
      <c r="N248" s="16" t="s">
        <v>2772</v>
      </c>
    </row>
    <row r="249" spans="1:14">
      <c r="A249" s="5" t="s">
        <v>2764</v>
      </c>
      <c r="B249" s="2" t="s">
        <v>353</v>
      </c>
      <c r="C249" s="4" t="s">
        <v>143</v>
      </c>
      <c r="D249" s="4" t="s">
        <v>2775</v>
      </c>
      <c r="E249" s="12" t="s">
        <v>2767</v>
      </c>
      <c r="F249" s="5" t="s">
        <v>2381</v>
      </c>
      <c r="G249" s="16" t="s">
        <v>2768</v>
      </c>
      <c r="H249" s="3" t="s">
        <v>2769</v>
      </c>
      <c r="I249" s="2" t="s">
        <v>2770</v>
      </c>
      <c r="J249" s="2" t="s">
        <v>30</v>
      </c>
      <c r="K249" s="2">
        <v>27239</v>
      </c>
      <c r="L249" s="2" t="s">
        <v>861</v>
      </c>
      <c r="M249" s="2" t="s">
        <v>2771</v>
      </c>
      <c r="N249" s="16" t="s">
        <v>2772</v>
      </c>
    </row>
    <row r="250" spans="1:14">
      <c r="A250" s="5" t="s">
        <v>2764</v>
      </c>
      <c r="B250" s="2" t="s">
        <v>129</v>
      </c>
      <c r="C250" s="2" t="s">
        <v>2773</v>
      </c>
      <c r="D250" s="2" t="s">
        <v>2774</v>
      </c>
      <c r="E250" s="12" t="s">
        <v>2767</v>
      </c>
      <c r="F250" s="5" t="s">
        <v>2381</v>
      </c>
      <c r="G250" s="16" t="s">
        <v>2768</v>
      </c>
      <c r="H250" s="3" t="s">
        <v>2769</v>
      </c>
      <c r="I250" s="2" t="s">
        <v>2770</v>
      </c>
      <c r="J250" s="2" t="s">
        <v>30</v>
      </c>
      <c r="K250" s="2">
        <v>27239</v>
      </c>
      <c r="L250" s="2" t="s">
        <v>861</v>
      </c>
      <c r="M250" s="2" t="s">
        <v>2771</v>
      </c>
      <c r="N250" s="16" t="s">
        <v>2772</v>
      </c>
    </row>
    <row r="251" spans="1:14">
      <c r="A251" s="5" t="s">
        <v>855</v>
      </c>
      <c r="B251" s="2" t="s">
        <v>170</v>
      </c>
      <c r="C251" s="4" t="s">
        <v>874</v>
      </c>
      <c r="D251" s="4" t="s">
        <v>875</v>
      </c>
      <c r="E251" s="5" t="str">
        <f>HYPERLINK("https://twitter.com/LexDispatchJH","@LexDispatchJH")</f>
        <v>@LexDispatchJH</v>
      </c>
      <c r="F251" s="5" t="s">
        <v>433</v>
      </c>
      <c r="G251" s="16" t="s">
        <v>876</v>
      </c>
      <c r="H251" s="2" t="s">
        <v>859</v>
      </c>
      <c r="I251" s="2" t="s">
        <v>860</v>
      </c>
      <c r="J251" s="2" t="s">
        <v>30</v>
      </c>
      <c r="K251" s="2">
        <v>27292</v>
      </c>
      <c r="L251" s="2" t="s">
        <v>861</v>
      </c>
      <c r="M251" s="2" t="s">
        <v>877</v>
      </c>
      <c r="N251" s="16" t="s">
        <v>863</v>
      </c>
    </row>
    <row r="252" spans="1:14">
      <c r="A252" s="5" t="s">
        <v>855</v>
      </c>
      <c r="B252" s="2" t="s">
        <v>866</v>
      </c>
      <c r="C252" s="2" t="s">
        <v>867</v>
      </c>
      <c r="D252" s="2" t="s">
        <v>868</v>
      </c>
      <c r="E252" s="12" t="str">
        <f>HYPERLINK("https://twitter.com/dossraines?lang=en","@DossRaines")</f>
        <v>@DossRaines</v>
      </c>
      <c r="F252" s="5" t="s">
        <v>433</v>
      </c>
      <c r="G252" s="16" t="s">
        <v>869</v>
      </c>
      <c r="H252" s="3" t="s">
        <v>859</v>
      </c>
      <c r="I252" s="2" t="s">
        <v>860</v>
      </c>
      <c r="J252" s="2" t="s">
        <v>30</v>
      </c>
      <c r="K252" s="2">
        <v>27292</v>
      </c>
      <c r="L252" s="2" t="s">
        <v>861</v>
      </c>
      <c r="M252" s="2" t="s">
        <v>870</v>
      </c>
      <c r="N252" s="5" t="s">
        <v>863</v>
      </c>
    </row>
    <row r="253" spans="1:14">
      <c r="A253" s="5" t="s">
        <v>855</v>
      </c>
      <c r="B253" s="2" t="s">
        <v>57</v>
      </c>
      <c r="C253" s="2" t="s">
        <v>856</v>
      </c>
      <c r="D253" s="2" t="s">
        <v>857</v>
      </c>
      <c r="E253" s="12" t="str">
        <f>HYPERLINK("https://twitter.com/HScottJ67","@HScottJ67")</f>
        <v>@HScottJ67</v>
      </c>
      <c r="F253" s="5" t="s">
        <v>433</v>
      </c>
      <c r="G253" s="16" t="s">
        <v>858</v>
      </c>
      <c r="H253" s="3" t="s">
        <v>859</v>
      </c>
      <c r="I253" s="2" t="s">
        <v>860</v>
      </c>
      <c r="J253" s="2" t="s">
        <v>30</v>
      </c>
      <c r="K253" s="2">
        <v>27292</v>
      </c>
      <c r="L253" s="2" t="s">
        <v>861</v>
      </c>
      <c r="M253" s="2" t="s">
        <v>862</v>
      </c>
      <c r="N253" s="5" t="s">
        <v>863</v>
      </c>
    </row>
    <row r="254" spans="1:14">
      <c r="A254" s="5" t="s">
        <v>855</v>
      </c>
      <c r="B254" s="2" t="s">
        <v>170</v>
      </c>
      <c r="C254" s="2" t="s">
        <v>878</v>
      </c>
      <c r="D254" s="2" t="s">
        <v>879</v>
      </c>
      <c r="E254" s="5" t="str">
        <f>HYPERLINK("https://twitter.com/LexDispatchSM","@LexDispatchSM")</f>
        <v>@LexDispatchSM</v>
      </c>
      <c r="F254" s="5" t="s">
        <v>433</v>
      </c>
      <c r="G254" s="16" t="s">
        <v>880</v>
      </c>
      <c r="H254" s="2" t="s">
        <v>859</v>
      </c>
      <c r="I254" s="2" t="s">
        <v>860</v>
      </c>
      <c r="J254" s="2" t="s">
        <v>30</v>
      </c>
      <c r="K254" s="2">
        <v>27292</v>
      </c>
      <c r="L254" s="2" t="s">
        <v>861</v>
      </c>
      <c r="M254" s="2" t="s">
        <v>881</v>
      </c>
      <c r="N254" s="5" t="s">
        <v>863</v>
      </c>
    </row>
    <row r="255" spans="1:14">
      <c r="A255" s="5" t="s">
        <v>855</v>
      </c>
      <c r="B255" s="2" t="s">
        <v>353</v>
      </c>
      <c r="C255" s="2" t="s">
        <v>116</v>
      </c>
      <c r="D255" s="2" t="s">
        <v>674</v>
      </c>
      <c r="E255" s="5" t="str">
        <f>HYPERLINK("https://twitter.com/LexDispatchJH","@LexDispatchJH")</f>
        <v>@LexDispatchJH</v>
      </c>
      <c r="F255" s="5" t="s">
        <v>433</v>
      </c>
      <c r="G255" s="5" t="s">
        <v>872</v>
      </c>
      <c r="H255" s="2" t="s">
        <v>859</v>
      </c>
      <c r="I255" s="2" t="s">
        <v>860</v>
      </c>
      <c r="J255" s="2" t="s">
        <v>30</v>
      </c>
      <c r="K255" s="2">
        <v>27292</v>
      </c>
      <c r="L255" s="2" t="s">
        <v>861</v>
      </c>
      <c r="M255" s="2" t="s">
        <v>873</v>
      </c>
      <c r="N255" s="5" t="s">
        <v>863</v>
      </c>
    </row>
    <row r="256" spans="1:14">
      <c r="A256" s="5" t="s">
        <v>855</v>
      </c>
      <c r="B256" s="2" t="s">
        <v>49</v>
      </c>
      <c r="C256" s="4"/>
      <c r="D256" s="4"/>
      <c r="E256" s="12" t="str">
        <f>HYPERLINK("https://twitter.com/lexdispatch","@lexdispatch")</f>
        <v>@lexdispatch</v>
      </c>
      <c r="F256" s="5" t="s">
        <v>433</v>
      </c>
      <c r="G256" s="16" t="s">
        <v>864</v>
      </c>
      <c r="H256" s="3" t="s">
        <v>859</v>
      </c>
      <c r="I256" s="2" t="s">
        <v>860</v>
      </c>
      <c r="J256" s="2" t="s">
        <v>30</v>
      </c>
      <c r="K256" s="2">
        <v>27292</v>
      </c>
      <c r="L256" s="2" t="s">
        <v>861</v>
      </c>
      <c r="M256" s="2" t="s">
        <v>865</v>
      </c>
      <c r="N256" s="5" t="s">
        <v>863</v>
      </c>
    </row>
    <row r="257" spans="1:14">
      <c r="A257" s="5" t="s">
        <v>855</v>
      </c>
      <c r="B257" s="2" t="s">
        <v>68</v>
      </c>
      <c r="C257" s="4"/>
      <c r="D257" s="4"/>
      <c r="E257" s="12" t="str">
        <f>HYPERLINK("https://twitter.com/lexdispatch","@lexdispatch")</f>
        <v>@lexdispatch</v>
      </c>
      <c r="F257" s="5" t="s">
        <v>433</v>
      </c>
      <c r="G257" s="16" t="s">
        <v>871</v>
      </c>
      <c r="H257" s="3" t="s">
        <v>859</v>
      </c>
      <c r="I257" s="2" t="s">
        <v>860</v>
      </c>
      <c r="J257" s="2" t="s">
        <v>30</v>
      </c>
      <c r="K257" s="2">
        <v>27292</v>
      </c>
      <c r="L257" s="2" t="s">
        <v>861</v>
      </c>
      <c r="M257" s="2" t="s">
        <v>865</v>
      </c>
      <c r="N257" s="5" t="s">
        <v>863</v>
      </c>
    </row>
    <row r="258" spans="1:14">
      <c r="A258" s="5" t="s">
        <v>111</v>
      </c>
      <c r="B258" s="2" t="s">
        <v>90</v>
      </c>
      <c r="C258" s="4" t="s">
        <v>112</v>
      </c>
      <c r="D258" s="4" t="s">
        <v>113</v>
      </c>
      <c r="E258" s="16" t="s">
        <v>114</v>
      </c>
      <c r="F258" s="5" t="s">
        <v>25</v>
      </c>
      <c r="G258" s="12" t="str">
        <f>HYPERLINK("mailto:jacob.satisky@duke.edu","jacob.satisky@duke.edu")</f>
        <v>jacob.satisky@duke.edu</v>
      </c>
      <c r="H258" s="2" t="s">
        <v>120</v>
      </c>
      <c r="I258" s="2" t="s">
        <v>121</v>
      </c>
      <c r="J258" s="2" t="s">
        <v>30</v>
      </c>
      <c r="K258" s="2">
        <v>27708</v>
      </c>
      <c r="L258" s="2" t="s">
        <v>121</v>
      </c>
      <c r="N258" s="16" t="s">
        <v>122</v>
      </c>
    </row>
    <row r="259" spans="1:14">
      <c r="A259" s="5" t="s">
        <v>111</v>
      </c>
      <c r="B259" s="2" t="s">
        <v>129</v>
      </c>
      <c r="C259" s="2" t="s">
        <v>130</v>
      </c>
      <c r="D259" s="2" t="s">
        <v>131</v>
      </c>
      <c r="E259" s="16" t="s">
        <v>114</v>
      </c>
      <c r="F259" s="5" t="s">
        <v>25</v>
      </c>
      <c r="G259" s="12" t="str">
        <f>HYPERLINK("mailto:nathan.luzum@duke.edu","nathan.luzum@duke.edu")</f>
        <v>nathan.luzum@duke.edu</v>
      </c>
      <c r="H259" s="2" t="s">
        <v>120</v>
      </c>
      <c r="I259" s="2" t="s">
        <v>121</v>
      </c>
      <c r="J259" s="2" t="s">
        <v>30</v>
      </c>
      <c r="K259" s="2">
        <v>27708</v>
      </c>
      <c r="L259" s="2" t="s">
        <v>121</v>
      </c>
      <c r="N259" s="16" t="s">
        <v>122</v>
      </c>
    </row>
    <row r="260" spans="1:14">
      <c r="A260" s="5" t="s">
        <v>111</v>
      </c>
      <c r="B260" s="2" t="s">
        <v>138</v>
      </c>
      <c r="C260" s="2" t="s">
        <v>139</v>
      </c>
      <c r="D260" s="2" t="s">
        <v>140</v>
      </c>
      <c r="E260" s="16" t="s">
        <v>114</v>
      </c>
      <c r="F260" s="5" t="s">
        <v>25</v>
      </c>
      <c r="G260" s="12" t="str">
        <f>HYPERLINK("mailto:stefanie.pousoulides@duke.edu","stefanie.pousoulides@duke.edu")</f>
        <v>stefanie.pousoulides@duke.edu</v>
      </c>
      <c r="H260" s="2" t="s">
        <v>120</v>
      </c>
      <c r="I260" s="2" t="s">
        <v>121</v>
      </c>
      <c r="J260" s="2" t="s">
        <v>30</v>
      </c>
      <c r="K260" s="2">
        <v>27708</v>
      </c>
      <c r="L260" s="2" t="s">
        <v>121</v>
      </c>
      <c r="N260" s="16" t="s">
        <v>122</v>
      </c>
    </row>
    <row r="261" spans="1:14">
      <c r="A261" s="5" t="s">
        <v>111</v>
      </c>
      <c r="B261" s="2" t="s">
        <v>49</v>
      </c>
      <c r="C261" s="4"/>
      <c r="D261" s="4"/>
      <c r="E261" s="16" t="s">
        <v>114</v>
      </c>
      <c r="F261" s="5" t="s">
        <v>25</v>
      </c>
      <c r="G261" s="16" t="s">
        <v>127</v>
      </c>
      <c r="H261" s="2" t="s">
        <v>120</v>
      </c>
      <c r="I261" s="2" t="s">
        <v>121</v>
      </c>
      <c r="J261" s="2" t="s">
        <v>30</v>
      </c>
      <c r="K261" s="2">
        <v>27708</v>
      </c>
      <c r="L261" s="2" t="s">
        <v>121</v>
      </c>
      <c r="N261" s="16" t="s">
        <v>122</v>
      </c>
    </row>
    <row r="262" spans="1:14">
      <c r="A262" s="5" t="s">
        <v>2776</v>
      </c>
      <c r="B262" s="2" t="s">
        <v>2786</v>
      </c>
      <c r="C262" s="4" t="s">
        <v>2787</v>
      </c>
      <c r="D262" s="4" t="s">
        <v>2788</v>
      </c>
      <c r="E262" s="12" t="s">
        <v>5195</v>
      </c>
      <c r="F262" s="5" t="s">
        <v>2381</v>
      </c>
      <c r="G262" s="16" t="s">
        <v>2789</v>
      </c>
      <c r="H262" s="3" t="s">
        <v>2781</v>
      </c>
      <c r="I262" s="2" t="s">
        <v>2782</v>
      </c>
      <c r="J262" s="2" t="s">
        <v>30</v>
      </c>
      <c r="K262" s="2">
        <v>28349</v>
      </c>
      <c r="L262" s="2" t="s">
        <v>2783</v>
      </c>
      <c r="M262" s="2" t="s">
        <v>2784</v>
      </c>
      <c r="N262" s="16" t="s">
        <v>2785</v>
      </c>
    </row>
    <row r="263" spans="1:14">
      <c r="A263" s="5" t="s">
        <v>2776</v>
      </c>
      <c r="B263" s="2" t="s">
        <v>353</v>
      </c>
      <c r="C263" s="2" t="s">
        <v>630</v>
      </c>
      <c r="D263" s="2" t="s">
        <v>2791</v>
      </c>
      <c r="E263" s="12" t="s">
        <v>5195</v>
      </c>
      <c r="F263" s="5" t="s">
        <v>2381</v>
      </c>
      <c r="G263" s="16" t="s">
        <v>2792</v>
      </c>
      <c r="H263" s="3" t="s">
        <v>2781</v>
      </c>
      <c r="I263" s="2" t="s">
        <v>2782</v>
      </c>
      <c r="J263" s="2" t="s">
        <v>30</v>
      </c>
      <c r="K263" s="2">
        <v>28349</v>
      </c>
      <c r="L263" s="2" t="s">
        <v>2783</v>
      </c>
      <c r="M263" s="2" t="s">
        <v>2784</v>
      </c>
      <c r="N263" s="5" t="s">
        <v>2785</v>
      </c>
    </row>
    <row r="264" spans="1:14">
      <c r="A264" s="5" t="s">
        <v>2776</v>
      </c>
      <c r="B264" s="2" t="s">
        <v>2777</v>
      </c>
      <c r="C264" s="2" t="s">
        <v>2778</v>
      </c>
      <c r="D264" s="2" t="s">
        <v>2779</v>
      </c>
      <c r="E264" s="12" t="s">
        <v>5195</v>
      </c>
      <c r="F264" s="5" t="s">
        <v>2381</v>
      </c>
      <c r="G264" s="16" t="s">
        <v>2780</v>
      </c>
      <c r="H264" s="3" t="s">
        <v>2781</v>
      </c>
      <c r="I264" s="2" t="s">
        <v>2782</v>
      </c>
      <c r="J264" s="2" t="s">
        <v>30</v>
      </c>
      <c r="K264" s="2">
        <v>28349</v>
      </c>
      <c r="L264" s="2" t="s">
        <v>2783</v>
      </c>
      <c r="M264" s="2" t="s">
        <v>2784</v>
      </c>
      <c r="N264" s="5" t="s">
        <v>2785</v>
      </c>
    </row>
    <row r="265" spans="1:14">
      <c r="A265" s="5" t="s">
        <v>2776</v>
      </c>
      <c r="B265" s="2" t="s">
        <v>2793</v>
      </c>
      <c r="C265" s="2" t="s">
        <v>2778</v>
      </c>
      <c r="D265" s="2" t="s">
        <v>2779</v>
      </c>
      <c r="E265" s="12" t="s">
        <v>5195</v>
      </c>
      <c r="F265" s="5" t="s">
        <v>2381</v>
      </c>
      <c r="G265" s="16" t="s">
        <v>2794</v>
      </c>
      <c r="H265" s="3" t="s">
        <v>2781</v>
      </c>
      <c r="I265" s="2" t="s">
        <v>2782</v>
      </c>
      <c r="J265" s="2" t="s">
        <v>30</v>
      </c>
      <c r="K265" s="2">
        <v>28349</v>
      </c>
      <c r="L265" s="2" t="s">
        <v>2783</v>
      </c>
      <c r="M265" s="2" t="s">
        <v>2784</v>
      </c>
      <c r="N265" s="5" t="s">
        <v>2785</v>
      </c>
    </row>
    <row r="266" spans="1:14">
      <c r="A266" s="5" t="s">
        <v>2776</v>
      </c>
      <c r="B266" s="2" t="s">
        <v>49</v>
      </c>
      <c r="C266" s="4"/>
      <c r="D266" s="4"/>
      <c r="E266" s="12" t="s">
        <v>5195</v>
      </c>
      <c r="F266" s="5" t="s">
        <v>2381</v>
      </c>
      <c r="G266" s="16" t="s">
        <v>2790</v>
      </c>
      <c r="H266" s="3" t="s">
        <v>2781</v>
      </c>
      <c r="I266" s="2" t="s">
        <v>2782</v>
      </c>
      <c r="J266" s="2" t="s">
        <v>30</v>
      </c>
      <c r="K266" s="2">
        <v>28349</v>
      </c>
      <c r="L266" s="2" t="s">
        <v>2783</v>
      </c>
      <c r="M266" s="2" t="s">
        <v>2784</v>
      </c>
      <c r="N266" s="16" t="s">
        <v>2785</v>
      </c>
    </row>
    <row r="267" spans="1:14">
      <c r="A267" s="5" t="s">
        <v>146</v>
      </c>
      <c r="B267" s="2" t="s">
        <v>99</v>
      </c>
      <c r="C267" s="4" t="s">
        <v>15</v>
      </c>
      <c r="D267" s="4" t="s">
        <v>15</v>
      </c>
      <c r="E267" s="16" t="s">
        <v>150</v>
      </c>
      <c r="F267" s="5" t="s">
        <v>25</v>
      </c>
      <c r="G267" s="16" t="s">
        <v>166</v>
      </c>
      <c r="H267" s="3" t="s">
        <v>156</v>
      </c>
      <c r="I267" s="2" t="s">
        <v>157</v>
      </c>
      <c r="J267" s="2" t="s">
        <v>30</v>
      </c>
      <c r="K267" s="2">
        <v>27858</v>
      </c>
      <c r="L267" s="2" t="s">
        <v>158</v>
      </c>
      <c r="M267" s="2" t="s">
        <v>159</v>
      </c>
      <c r="N267" s="16" t="s">
        <v>160</v>
      </c>
    </row>
    <row r="268" spans="1:14">
      <c r="A268" s="5" t="s">
        <v>146</v>
      </c>
      <c r="B268" s="2" t="s">
        <v>147</v>
      </c>
      <c r="C268" s="2" t="s">
        <v>148</v>
      </c>
      <c r="D268" s="2" t="s">
        <v>149</v>
      </c>
      <c r="E268" s="16" t="s">
        <v>150</v>
      </c>
      <c r="F268" s="5" t="s">
        <v>25</v>
      </c>
      <c r="G268" s="5" t="str">
        <f>HYPERLINK("mailto:spellerch16@ecu.edu","spellerch16@ecu.edu")</f>
        <v>spellerch16@ecu.edu</v>
      </c>
      <c r="H268" s="3" t="s">
        <v>156</v>
      </c>
      <c r="I268" s="2" t="s">
        <v>157</v>
      </c>
      <c r="J268" s="2" t="s">
        <v>30</v>
      </c>
      <c r="K268" s="2">
        <v>27858</v>
      </c>
      <c r="L268" s="2" t="s">
        <v>158</v>
      </c>
      <c r="M268" s="2" t="s">
        <v>159</v>
      </c>
      <c r="N268" s="16" t="s">
        <v>160</v>
      </c>
    </row>
    <row r="269" spans="1:14">
      <c r="A269" s="5" t="s">
        <v>2795</v>
      </c>
      <c r="B269" s="2" t="s">
        <v>49</v>
      </c>
      <c r="C269" s="4"/>
      <c r="D269" s="4"/>
      <c r="E269" s="12" t="s">
        <v>2796</v>
      </c>
      <c r="F269" s="5" t="s">
        <v>2381</v>
      </c>
      <c r="G269" s="16" t="s">
        <v>1208</v>
      </c>
      <c r="H269" s="3" t="s">
        <v>2797</v>
      </c>
      <c r="I269" s="2" t="s">
        <v>2798</v>
      </c>
      <c r="J269" s="2" t="s">
        <v>30</v>
      </c>
      <c r="K269" s="2">
        <v>28302</v>
      </c>
      <c r="L269" s="2" t="s">
        <v>227</v>
      </c>
      <c r="M269" s="2" t="s">
        <v>2799</v>
      </c>
      <c r="N269" s="16" t="s">
        <v>2800</v>
      </c>
    </row>
    <row r="270" spans="1:14">
      <c r="A270" s="5" t="s">
        <v>2162</v>
      </c>
      <c r="B270" s="2" t="s">
        <v>170</v>
      </c>
      <c r="C270" s="2" t="s">
        <v>2163</v>
      </c>
      <c r="D270" s="2" t="s">
        <v>2164</v>
      </c>
      <c r="E270" s="16" t="s">
        <v>2165</v>
      </c>
      <c r="F270" s="5" t="s">
        <v>347</v>
      </c>
      <c r="G270" s="5" t="str">
        <f>HYPERLINK("mailto:ahvilchez@gmail.com","ahvilchez@gmail.com")</f>
        <v>ahvilchez@gmail.com</v>
      </c>
      <c r="H270" s="3" t="s">
        <v>15</v>
      </c>
      <c r="I270" s="2" t="s">
        <v>322</v>
      </c>
      <c r="J270" s="2" t="s">
        <v>30</v>
      </c>
      <c r="K270" s="2" t="s">
        <v>15</v>
      </c>
      <c r="L270" s="2" t="s">
        <v>334</v>
      </c>
      <c r="M270" s="2" t="s">
        <v>15</v>
      </c>
      <c r="N270" s="16" t="s">
        <v>2166</v>
      </c>
    </row>
    <row r="271" spans="1:14">
      <c r="A271" s="5" t="s">
        <v>2801</v>
      </c>
      <c r="B271" s="2" t="s">
        <v>353</v>
      </c>
      <c r="C271" s="4" t="s">
        <v>2810</v>
      </c>
      <c r="D271" s="4" t="s">
        <v>1211</v>
      </c>
      <c r="E271" s="12" t="s">
        <v>2804</v>
      </c>
      <c r="F271" s="5" t="s">
        <v>2381</v>
      </c>
      <c r="G271" s="16" t="s">
        <v>2811</v>
      </c>
      <c r="H271" s="3" t="s">
        <v>2806</v>
      </c>
      <c r="I271" s="2" t="s">
        <v>2807</v>
      </c>
      <c r="J271" s="2" t="s">
        <v>30</v>
      </c>
      <c r="K271" s="2">
        <v>28621</v>
      </c>
      <c r="L271" s="2" t="s">
        <v>1201</v>
      </c>
      <c r="M271" s="2" t="s">
        <v>2808</v>
      </c>
      <c r="N271" s="5" t="s">
        <v>2809</v>
      </c>
    </row>
    <row r="272" spans="1:14">
      <c r="A272" s="5" t="s">
        <v>2801</v>
      </c>
      <c r="B272" s="2" t="s">
        <v>90</v>
      </c>
      <c r="C272" s="4" t="s">
        <v>2802</v>
      </c>
      <c r="D272" s="4" t="s">
        <v>2803</v>
      </c>
      <c r="E272" s="12" t="s">
        <v>2804</v>
      </c>
      <c r="F272" s="5" t="s">
        <v>2381</v>
      </c>
      <c r="G272" s="16" t="s">
        <v>2805</v>
      </c>
      <c r="H272" s="3" t="s">
        <v>2806</v>
      </c>
      <c r="I272" s="2" t="s">
        <v>2807</v>
      </c>
      <c r="J272" s="2" t="s">
        <v>30</v>
      </c>
      <c r="K272" s="2">
        <v>28621</v>
      </c>
      <c r="L272" s="2" t="s">
        <v>1201</v>
      </c>
      <c r="M272" s="2" t="s">
        <v>2808</v>
      </c>
      <c r="N272" s="16" t="s">
        <v>2809</v>
      </c>
    </row>
    <row r="273" spans="1:14">
      <c r="A273" s="5" t="s">
        <v>167</v>
      </c>
      <c r="B273" s="2" t="s">
        <v>68</v>
      </c>
      <c r="C273" s="2" t="s">
        <v>15</v>
      </c>
      <c r="D273" s="2" t="s">
        <v>15</v>
      </c>
      <c r="E273" s="16" t="s">
        <v>168</v>
      </c>
      <c r="F273" s="5" t="s">
        <v>25</v>
      </c>
      <c r="G273" s="16" t="s">
        <v>175</v>
      </c>
      <c r="H273" s="2" t="s">
        <v>176</v>
      </c>
      <c r="I273" s="2" t="s">
        <v>177</v>
      </c>
      <c r="J273" s="2" t="s">
        <v>30</v>
      </c>
      <c r="K273" s="2">
        <v>27224</v>
      </c>
      <c r="L273" s="2" t="s">
        <v>178</v>
      </c>
      <c r="M273" s="2" t="s">
        <v>179</v>
      </c>
      <c r="N273" s="16" t="s">
        <v>180</v>
      </c>
    </row>
    <row r="274" spans="1:14">
      <c r="A274" s="5" t="s">
        <v>882</v>
      </c>
      <c r="B274" s="2" t="s">
        <v>353</v>
      </c>
      <c r="C274" s="2" t="s">
        <v>898</v>
      </c>
      <c r="D274" s="2" t="s">
        <v>899</v>
      </c>
      <c r="E274" s="5" t="str">
        <f>HYPERLINK("https://twitter.com/EJpublisher","@EJpublisher")</f>
        <v>@EJpublisher</v>
      </c>
      <c r="F274" s="5" t="s">
        <v>433</v>
      </c>
      <c r="G274" s="16" t="s">
        <v>900</v>
      </c>
      <c r="H274" s="2" t="s">
        <v>887</v>
      </c>
      <c r="I274" s="2" t="s">
        <v>888</v>
      </c>
      <c r="J274" s="2" t="s">
        <v>30</v>
      </c>
      <c r="K274" s="2">
        <v>28110</v>
      </c>
      <c r="L274" s="2" t="s">
        <v>889</v>
      </c>
      <c r="M274" s="2" t="s">
        <v>901</v>
      </c>
      <c r="N274" s="16" t="s">
        <v>891</v>
      </c>
    </row>
    <row r="275" spans="1:14">
      <c r="A275" s="5" t="s">
        <v>882</v>
      </c>
      <c r="B275" s="2" t="s">
        <v>129</v>
      </c>
      <c r="C275" s="4" t="s">
        <v>883</v>
      </c>
      <c r="D275" s="4" t="s">
        <v>884</v>
      </c>
      <c r="E275" s="16" t="s">
        <v>885</v>
      </c>
      <c r="F275" s="5" t="s">
        <v>433</v>
      </c>
      <c r="G275" s="16" t="s">
        <v>886</v>
      </c>
      <c r="H275" s="3" t="s">
        <v>887</v>
      </c>
      <c r="I275" s="2" t="s">
        <v>888</v>
      </c>
      <c r="J275" s="2" t="s">
        <v>30</v>
      </c>
      <c r="K275" s="2">
        <v>28110</v>
      </c>
      <c r="L275" s="2" t="s">
        <v>889</v>
      </c>
      <c r="M275" s="2" t="s">
        <v>890</v>
      </c>
      <c r="N275" s="5" t="s">
        <v>891</v>
      </c>
    </row>
    <row r="276" spans="1:14">
      <c r="A276" s="5" t="s">
        <v>882</v>
      </c>
      <c r="B276" s="2" t="s">
        <v>129</v>
      </c>
      <c r="C276" s="4" t="s">
        <v>892</v>
      </c>
      <c r="D276" s="4" t="s">
        <v>893</v>
      </c>
      <c r="E276" s="16" t="s">
        <v>885</v>
      </c>
      <c r="F276" s="5" t="s">
        <v>433</v>
      </c>
      <c r="G276" s="16" t="s">
        <v>894</v>
      </c>
      <c r="H276" s="3" t="s">
        <v>887</v>
      </c>
      <c r="I276" s="2" t="s">
        <v>888</v>
      </c>
      <c r="J276" s="2" t="s">
        <v>30</v>
      </c>
      <c r="K276" s="2">
        <v>28110</v>
      </c>
      <c r="L276" s="2" t="s">
        <v>889</v>
      </c>
      <c r="M276" s="2" t="s">
        <v>890</v>
      </c>
      <c r="N276" s="5" t="s">
        <v>891</v>
      </c>
    </row>
    <row r="277" spans="1:14">
      <c r="A277" s="5" t="s">
        <v>882</v>
      </c>
      <c r="B277" s="2" t="s">
        <v>68</v>
      </c>
      <c r="E277" s="5" t="str">
        <f>HYPERLINK("https://twitter.com/EnquirerJournal","@EnquirerJournal")</f>
        <v>@EnquirerJournal</v>
      </c>
      <c r="F277" s="5" t="s">
        <v>433</v>
      </c>
      <c r="G277" s="16" t="s">
        <v>895</v>
      </c>
      <c r="H277" s="3" t="s">
        <v>896</v>
      </c>
      <c r="I277" s="2" t="s">
        <v>888</v>
      </c>
      <c r="J277" s="2" t="s">
        <v>30</v>
      </c>
      <c r="K277" s="2">
        <v>28112</v>
      </c>
      <c r="L277" s="2" t="s">
        <v>889</v>
      </c>
      <c r="M277" s="2" t="s">
        <v>897</v>
      </c>
      <c r="N277" s="5" t="s">
        <v>891</v>
      </c>
    </row>
    <row r="278" spans="1:14">
      <c r="A278" s="5" t="s">
        <v>1986</v>
      </c>
      <c r="B278" s="2" t="s">
        <v>16</v>
      </c>
      <c r="C278" s="2" t="s">
        <v>1987</v>
      </c>
      <c r="D278" s="2" t="s">
        <v>1988</v>
      </c>
      <c r="E278" s="16" t="s">
        <v>1989</v>
      </c>
      <c r="F278" s="5" t="s">
        <v>53</v>
      </c>
      <c r="G278" s="16" t="s">
        <v>1990</v>
      </c>
      <c r="I278" s="2" t="s">
        <v>121</v>
      </c>
      <c r="J278" s="2" t="s">
        <v>30</v>
      </c>
      <c r="L278" s="2" t="s">
        <v>121</v>
      </c>
      <c r="M278" s="2" t="s">
        <v>1991</v>
      </c>
      <c r="N278" s="16" t="s">
        <v>1992</v>
      </c>
    </row>
    <row r="279" spans="1:14">
      <c r="A279" s="5" t="s">
        <v>2812</v>
      </c>
      <c r="B279" s="2" t="s">
        <v>798</v>
      </c>
      <c r="C279" s="2" t="s">
        <v>2813</v>
      </c>
      <c r="D279" s="2" t="s">
        <v>2814</v>
      </c>
      <c r="E279" s="16" t="s">
        <v>2815</v>
      </c>
      <c r="F279" s="5" t="s">
        <v>2381</v>
      </c>
      <c r="G279" s="16" t="s">
        <v>2816</v>
      </c>
      <c r="H279" s="2" t="s">
        <v>2817</v>
      </c>
      <c r="I279" s="2" t="s">
        <v>2818</v>
      </c>
      <c r="J279" s="2" t="s">
        <v>30</v>
      </c>
      <c r="K279" s="2">
        <v>27828</v>
      </c>
      <c r="L279" s="2" t="s">
        <v>158</v>
      </c>
      <c r="M279" s="2" t="s">
        <v>2819</v>
      </c>
      <c r="N279" s="16" t="s">
        <v>2820</v>
      </c>
    </row>
    <row r="280" spans="1:14">
      <c r="A280" s="5" t="s">
        <v>2812</v>
      </c>
      <c r="B280" s="2" t="s">
        <v>170</v>
      </c>
      <c r="C280" s="2" t="s">
        <v>2579</v>
      </c>
      <c r="D280" s="2" t="s">
        <v>1608</v>
      </c>
      <c r="E280" s="16" t="s">
        <v>2815</v>
      </c>
      <c r="F280" s="5" t="s">
        <v>2381</v>
      </c>
      <c r="G280" s="16" t="s">
        <v>2822</v>
      </c>
      <c r="H280" s="2" t="s">
        <v>2817</v>
      </c>
      <c r="I280" s="2" t="s">
        <v>2818</v>
      </c>
      <c r="J280" s="2" t="s">
        <v>30</v>
      </c>
      <c r="K280" s="2">
        <v>27828</v>
      </c>
      <c r="L280" s="2" t="s">
        <v>158</v>
      </c>
      <c r="M280" s="2" t="s">
        <v>2819</v>
      </c>
      <c r="N280" s="16" t="s">
        <v>2820</v>
      </c>
    </row>
    <row r="281" spans="1:14">
      <c r="A281" s="5" t="s">
        <v>2812</v>
      </c>
      <c r="B281" s="2" t="s">
        <v>2821</v>
      </c>
      <c r="C281" s="2" t="s">
        <v>1607</v>
      </c>
      <c r="D281" s="2" t="s">
        <v>1608</v>
      </c>
      <c r="E281" s="16" t="s">
        <v>2815</v>
      </c>
      <c r="F281" s="5" t="s">
        <v>2381</v>
      </c>
      <c r="G281" s="16" t="s">
        <v>2479</v>
      </c>
      <c r="H281" s="2" t="s">
        <v>2817</v>
      </c>
      <c r="I281" s="2" t="s">
        <v>2818</v>
      </c>
      <c r="J281" s="2" t="s">
        <v>30</v>
      </c>
      <c r="K281" s="2">
        <v>27828</v>
      </c>
      <c r="L281" s="2" t="s">
        <v>158</v>
      </c>
      <c r="M281" s="2" t="s">
        <v>2819</v>
      </c>
      <c r="N281" s="16" t="s">
        <v>2820</v>
      </c>
    </row>
    <row r="282" spans="1:14">
      <c r="A282" s="5" t="s">
        <v>902</v>
      </c>
      <c r="B282" s="2" t="s">
        <v>921</v>
      </c>
      <c r="C282" s="2" t="s">
        <v>843</v>
      </c>
      <c r="D282" s="2" t="s">
        <v>922</v>
      </c>
      <c r="E282" s="12" t="s">
        <v>923</v>
      </c>
      <c r="F282" s="5" t="s">
        <v>433</v>
      </c>
      <c r="G282" s="5" t="s">
        <v>924</v>
      </c>
      <c r="H282" s="2" t="s">
        <v>907</v>
      </c>
      <c r="I282" s="2" t="s">
        <v>190</v>
      </c>
      <c r="J282" s="2" t="s">
        <v>30</v>
      </c>
      <c r="K282" s="2">
        <v>28302</v>
      </c>
      <c r="L282" s="2" t="s">
        <v>191</v>
      </c>
      <c r="M282" s="2" t="s">
        <v>925</v>
      </c>
      <c r="N282" s="16" t="s">
        <v>909</v>
      </c>
    </row>
    <row r="283" spans="1:14">
      <c r="A283" s="5" t="s">
        <v>902</v>
      </c>
      <c r="B283" s="2" t="s">
        <v>903</v>
      </c>
      <c r="C283" s="2" t="s">
        <v>904</v>
      </c>
      <c r="D283" s="2" t="s">
        <v>905</v>
      </c>
      <c r="E283" s="12" t="str">
        <f>HYPERLINK("https://twitter.com/wbkirbyjr","@wbkirbyjr")</f>
        <v>@wbkirbyjr</v>
      </c>
      <c r="F283" s="5" t="s">
        <v>433</v>
      </c>
      <c r="G283" s="16" t="s">
        <v>906</v>
      </c>
      <c r="H283" s="2" t="s">
        <v>907</v>
      </c>
      <c r="I283" s="2" t="s">
        <v>190</v>
      </c>
      <c r="J283" s="2" t="s">
        <v>30</v>
      </c>
      <c r="K283" s="2">
        <v>28302</v>
      </c>
      <c r="L283" s="2" t="s">
        <v>191</v>
      </c>
      <c r="M283" s="2" t="s">
        <v>908</v>
      </c>
      <c r="N283" s="5" t="s">
        <v>909</v>
      </c>
    </row>
    <row r="284" spans="1:14">
      <c r="A284" s="5" t="s">
        <v>902</v>
      </c>
      <c r="B284" s="2" t="s">
        <v>942</v>
      </c>
      <c r="C284" s="4" t="s">
        <v>943</v>
      </c>
      <c r="D284" s="4" t="s">
        <v>944</v>
      </c>
      <c r="E284" s="5" t="str">
        <f>HYPERLINK("https://twitter.com/FO_weather","@FO_weather")</f>
        <v>@FO_weather</v>
      </c>
      <c r="F284" s="5" t="s">
        <v>433</v>
      </c>
      <c r="G284" s="16" t="s">
        <v>945</v>
      </c>
      <c r="H284" s="2" t="s">
        <v>907</v>
      </c>
      <c r="I284" s="2" t="s">
        <v>190</v>
      </c>
      <c r="J284" s="2" t="s">
        <v>30</v>
      </c>
      <c r="K284" s="2">
        <v>28302</v>
      </c>
      <c r="L284" s="2" t="s">
        <v>191</v>
      </c>
      <c r="M284" s="2" t="s">
        <v>946</v>
      </c>
      <c r="N284" s="5" t="s">
        <v>909</v>
      </c>
    </row>
    <row r="285" spans="1:14">
      <c r="A285" s="5" t="s">
        <v>902</v>
      </c>
      <c r="B285" s="2" t="s">
        <v>969</v>
      </c>
      <c r="C285" s="2" t="s">
        <v>970</v>
      </c>
      <c r="D285" s="2" t="s">
        <v>971</v>
      </c>
      <c r="E285" s="5" t="str">
        <f>HYPERLINK("https://twitter.com/FO_Williams","@FO_Williams")</f>
        <v>@FO_Williams</v>
      </c>
      <c r="F285" s="5" t="s">
        <v>433</v>
      </c>
      <c r="G285" s="16" t="s">
        <v>972</v>
      </c>
      <c r="H285" s="2" t="s">
        <v>907</v>
      </c>
      <c r="I285" s="2" t="s">
        <v>190</v>
      </c>
      <c r="J285" s="2" t="s">
        <v>30</v>
      </c>
      <c r="K285" s="2">
        <v>28302</v>
      </c>
      <c r="L285" s="2" t="s">
        <v>191</v>
      </c>
      <c r="M285" s="2" t="s">
        <v>973</v>
      </c>
      <c r="N285" s="5" t="s">
        <v>909</v>
      </c>
    </row>
    <row r="286" spans="1:14">
      <c r="A286" s="5" t="s">
        <v>902</v>
      </c>
      <c r="B286" s="2" t="s">
        <v>57</v>
      </c>
      <c r="C286" s="2" t="s">
        <v>926</v>
      </c>
      <c r="D286" s="2" t="s">
        <v>927</v>
      </c>
      <c r="E286" s="5" t="str">
        <f>HYPERLINK("https://twitter.com/matt_leclercq?lang=en","@Matt_Leclercq")</f>
        <v>@Matt_Leclercq</v>
      </c>
      <c r="F286" s="5" t="s">
        <v>433</v>
      </c>
      <c r="G286" s="16" t="s">
        <v>928</v>
      </c>
      <c r="H286" s="2" t="s">
        <v>907</v>
      </c>
      <c r="I286" s="2" t="s">
        <v>190</v>
      </c>
      <c r="J286" s="2" t="s">
        <v>30</v>
      </c>
      <c r="K286" s="2">
        <v>28302</v>
      </c>
      <c r="L286" s="2" t="s">
        <v>191</v>
      </c>
      <c r="M286" s="2" t="s">
        <v>929</v>
      </c>
      <c r="N286" s="5" t="s">
        <v>909</v>
      </c>
    </row>
    <row r="287" spans="1:14">
      <c r="A287" s="5" t="s">
        <v>902</v>
      </c>
      <c r="B287" s="2" t="s">
        <v>938</v>
      </c>
      <c r="C287" s="2" t="s">
        <v>313</v>
      </c>
      <c r="D287" s="2" t="s">
        <v>939</v>
      </c>
      <c r="E287" s="5" t="str">
        <f>HYPERLINK("https://twitter.com/fo_futch","@FO_Futch")</f>
        <v>@FO_Futch</v>
      </c>
      <c r="F287" s="5" t="s">
        <v>433</v>
      </c>
      <c r="G287" s="16" t="s">
        <v>940</v>
      </c>
      <c r="H287" s="2" t="s">
        <v>907</v>
      </c>
      <c r="I287" s="2" t="s">
        <v>190</v>
      </c>
      <c r="J287" s="2" t="s">
        <v>30</v>
      </c>
      <c r="K287" s="2">
        <v>28302</v>
      </c>
      <c r="L287" s="2" t="s">
        <v>191</v>
      </c>
      <c r="M287" s="2" t="s">
        <v>941</v>
      </c>
      <c r="N287" s="5" t="s">
        <v>909</v>
      </c>
    </row>
    <row r="288" spans="1:14">
      <c r="A288" s="5" t="s">
        <v>902</v>
      </c>
      <c r="B288" s="2" t="s">
        <v>974</v>
      </c>
      <c r="C288" s="2" t="s">
        <v>975</v>
      </c>
      <c r="D288" s="2" t="s">
        <v>976</v>
      </c>
      <c r="E288" s="16" t="s">
        <v>918</v>
      </c>
      <c r="F288" s="5" t="s">
        <v>433</v>
      </c>
      <c r="G288" s="16" t="s">
        <v>977</v>
      </c>
      <c r="H288" s="2" t="s">
        <v>907</v>
      </c>
      <c r="I288" s="2" t="s">
        <v>190</v>
      </c>
      <c r="J288" s="2" t="s">
        <v>30</v>
      </c>
      <c r="K288" s="2">
        <v>28302</v>
      </c>
      <c r="L288" s="2" t="s">
        <v>191</v>
      </c>
      <c r="M288" s="2" t="s">
        <v>978</v>
      </c>
      <c r="N288" s="5" t="s">
        <v>909</v>
      </c>
    </row>
    <row r="289" spans="1:14">
      <c r="A289" s="5" t="s">
        <v>902</v>
      </c>
      <c r="B289" s="2" t="s">
        <v>910</v>
      </c>
      <c r="C289" s="2" t="s">
        <v>911</v>
      </c>
      <c r="D289" s="2" t="s">
        <v>912</v>
      </c>
      <c r="E289" s="12" t="str">
        <f>HYPERLINK("https://twitter.com/FOmyronpitts","@FOmyronpitts")</f>
        <v>@FOmyronpitts</v>
      </c>
      <c r="F289" s="5" t="s">
        <v>433</v>
      </c>
      <c r="G289" s="16" t="s">
        <v>913</v>
      </c>
      <c r="H289" s="2" t="s">
        <v>907</v>
      </c>
      <c r="I289" s="2" t="s">
        <v>190</v>
      </c>
      <c r="J289" s="2" t="s">
        <v>30</v>
      </c>
      <c r="K289" s="2">
        <v>28302</v>
      </c>
      <c r="L289" s="2" t="s">
        <v>191</v>
      </c>
      <c r="M289" s="2" t="s">
        <v>914</v>
      </c>
      <c r="N289" s="5" t="s">
        <v>909</v>
      </c>
    </row>
    <row r="290" spans="1:14">
      <c r="A290" s="5" t="s">
        <v>902</v>
      </c>
      <c r="B290" s="2" t="s">
        <v>947</v>
      </c>
      <c r="C290" s="4" t="s">
        <v>520</v>
      </c>
      <c r="D290" s="4" t="s">
        <v>948</v>
      </c>
      <c r="E290" s="5" t="str">
        <f>HYPERLINK("https://twitter.com/FO_McCleary","@FO_McCleary")</f>
        <v>@FO_McCleary</v>
      </c>
      <c r="F290" s="5" t="s">
        <v>433</v>
      </c>
      <c r="G290" s="16" t="s">
        <v>949</v>
      </c>
      <c r="H290" s="2" t="s">
        <v>907</v>
      </c>
      <c r="I290" s="2" t="s">
        <v>190</v>
      </c>
      <c r="J290" s="2" t="s">
        <v>30</v>
      </c>
      <c r="K290" s="2">
        <v>28302</v>
      </c>
      <c r="L290" s="2" t="s">
        <v>191</v>
      </c>
      <c r="M290" s="2" t="s">
        <v>950</v>
      </c>
      <c r="N290" s="5" t="s">
        <v>909</v>
      </c>
    </row>
    <row r="291" spans="1:14">
      <c r="A291" s="5" t="s">
        <v>902</v>
      </c>
      <c r="B291" s="2" t="s">
        <v>960</v>
      </c>
      <c r="C291" s="2" t="s">
        <v>677</v>
      </c>
      <c r="D291" s="2" t="s">
        <v>961</v>
      </c>
      <c r="E291" s="5" t="str">
        <f>HYPERLINK("https://twitter.com/FO_Woolverton","@FO_Woolverton")</f>
        <v>@FO_Woolverton</v>
      </c>
      <c r="F291" s="5" t="s">
        <v>433</v>
      </c>
      <c r="G291" s="16" t="s">
        <v>962</v>
      </c>
      <c r="H291" s="2" t="s">
        <v>907</v>
      </c>
      <c r="I291" s="2" t="s">
        <v>190</v>
      </c>
      <c r="J291" s="2" t="s">
        <v>30</v>
      </c>
      <c r="K291" s="2">
        <v>28302</v>
      </c>
      <c r="L291" s="2" t="s">
        <v>191</v>
      </c>
      <c r="M291" s="2" t="s">
        <v>963</v>
      </c>
      <c r="N291" s="5" t="s">
        <v>909</v>
      </c>
    </row>
    <row r="292" spans="1:14">
      <c r="A292" s="5" t="s">
        <v>902</v>
      </c>
      <c r="B292" s="2" t="s">
        <v>956</v>
      </c>
      <c r="C292" s="2" t="s">
        <v>957</v>
      </c>
      <c r="D292" s="2" t="s">
        <v>258</v>
      </c>
      <c r="E292" s="16" t="s">
        <v>918</v>
      </c>
      <c r="F292" s="5" t="s">
        <v>433</v>
      </c>
      <c r="G292" s="16" t="s">
        <v>958</v>
      </c>
      <c r="H292" s="2" t="s">
        <v>907</v>
      </c>
      <c r="I292" s="2" t="s">
        <v>190</v>
      </c>
      <c r="J292" s="2" t="s">
        <v>30</v>
      </c>
      <c r="K292" s="2">
        <v>28302</v>
      </c>
      <c r="L292" s="2" t="s">
        <v>191</v>
      </c>
      <c r="M292" s="2" t="s">
        <v>959</v>
      </c>
      <c r="N292" s="5" t="s">
        <v>909</v>
      </c>
    </row>
    <row r="293" spans="1:14">
      <c r="A293" s="5" t="s">
        <v>902</v>
      </c>
      <c r="B293" s="2" t="s">
        <v>353</v>
      </c>
      <c r="C293" s="2" t="s">
        <v>934</v>
      </c>
      <c r="D293" s="2" t="s">
        <v>935</v>
      </c>
      <c r="E293" s="16" t="s">
        <v>918</v>
      </c>
      <c r="F293" s="5" t="s">
        <v>433</v>
      </c>
      <c r="G293" s="16" t="s">
        <v>936</v>
      </c>
      <c r="H293" s="2" t="s">
        <v>907</v>
      </c>
      <c r="I293" s="2" t="s">
        <v>190</v>
      </c>
      <c r="J293" s="2" t="s">
        <v>30</v>
      </c>
      <c r="K293" s="2">
        <v>28302</v>
      </c>
      <c r="L293" s="2" t="s">
        <v>191</v>
      </c>
      <c r="M293" s="2" t="s">
        <v>937</v>
      </c>
      <c r="N293" s="5" t="s">
        <v>909</v>
      </c>
    </row>
    <row r="294" spans="1:14">
      <c r="A294" s="5" t="s">
        <v>902</v>
      </c>
      <c r="B294" s="2" t="s">
        <v>964</v>
      </c>
      <c r="C294" s="2" t="s">
        <v>965</v>
      </c>
      <c r="D294" s="2" t="s">
        <v>966</v>
      </c>
      <c r="E294" s="5" t="str">
        <f>HYPERLINK("https://twitter.com/rodgermullen?lang=en","@RodgerMullen")</f>
        <v>@RodgerMullen</v>
      </c>
      <c r="F294" s="5" t="s">
        <v>433</v>
      </c>
      <c r="G294" s="16" t="s">
        <v>967</v>
      </c>
      <c r="H294" s="2" t="s">
        <v>907</v>
      </c>
      <c r="I294" s="2" t="s">
        <v>190</v>
      </c>
      <c r="J294" s="2" t="s">
        <v>30</v>
      </c>
      <c r="K294" s="2">
        <v>28302</v>
      </c>
      <c r="L294" s="2" t="s">
        <v>191</v>
      </c>
      <c r="M294" s="2" t="s">
        <v>968</v>
      </c>
      <c r="N294" s="5" t="s">
        <v>909</v>
      </c>
    </row>
    <row r="295" spans="1:14">
      <c r="A295" s="5" t="s">
        <v>902</v>
      </c>
      <c r="B295" s="2" t="s">
        <v>915</v>
      </c>
      <c r="C295" s="4" t="s">
        <v>916</v>
      </c>
      <c r="D295" s="4" t="s">
        <v>917</v>
      </c>
      <c r="E295" s="16" t="s">
        <v>918</v>
      </c>
      <c r="F295" s="5" t="s">
        <v>433</v>
      </c>
      <c r="G295" s="16" t="s">
        <v>919</v>
      </c>
      <c r="H295" s="3" t="s">
        <v>907</v>
      </c>
      <c r="I295" s="2" t="s">
        <v>190</v>
      </c>
      <c r="J295" s="2" t="s">
        <v>30</v>
      </c>
      <c r="K295" s="2">
        <v>28302</v>
      </c>
      <c r="L295" s="2" t="s">
        <v>191</v>
      </c>
      <c r="M295" s="2" t="s">
        <v>920</v>
      </c>
      <c r="N295" s="5" t="s">
        <v>909</v>
      </c>
    </row>
    <row r="296" spans="1:14">
      <c r="A296" s="5" t="s">
        <v>902</v>
      </c>
      <c r="B296" s="2" t="s">
        <v>951</v>
      </c>
      <c r="C296" s="2" t="s">
        <v>952</v>
      </c>
      <c r="D296" s="2" t="s">
        <v>953</v>
      </c>
      <c r="E296" s="5" t="str">
        <f>HYPERLINK("https://twitter.com/WriterDeVane","@WriterDeVane")</f>
        <v>@WriterDeVane</v>
      </c>
      <c r="F296" s="5" t="s">
        <v>433</v>
      </c>
      <c r="G296" s="16" t="s">
        <v>954</v>
      </c>
      <c r="H296" s="2" t="s">
        <v>907</v>
      </c>
      <c r="I296" s="2" t="s">
        <v>190</v>
      </c>
      <c r="J296" s="2" t="s">
        <v>30</v>
      </c>
      <c r="K296" s="2">
        <v>28302</v>
      </c>
      <c r="L296" s="2" t="s">
        <v>191</v>
      </c>
      <c r="M296" s="2" t="s">
        <v>955</v>
      </c>
      <c r="N296" s="5" t="s">
        <v>909</v>
      </c>
    </row>
    <row r="297" spans="1:14">
      <c r="A297" s="5" t="s">
        <v>902</v>
      </c>
      <c r="B297" s="2" t="s">
        <v>49</v>
      </c>
      <c r="C297" s="4"/>
      <c r="D297" s="4"/>
      <c r="E297" s="5" t="str">
        <f>HYPERLINK("https://twitter.com/fayobserver","@fayobserver")</f>
        <v>@fayobserver</v>
      </c>
      <c r="F297" s="5" t="s">
        <v>433</v>
      </c>
      <c r="G297" s="16" t="s">
        <v>930</v>
      </c>
      <c r="H297" s="2" t="s">
        <v>907</v>
      </c>
      <c r="I297" s="2" t="s">
        <v>190</v>
      </c>
      <c r="J297" s="2" t="s">
        <v>30</v>
      </c>
      <c r="K297" s="2">
        <v>28302</v>
      </c>
      <c r="L297" s="2" t="s">
        <v>191</v>
      </c>
      <c r="M297" s="2" t="s">
        <v>931</v>
      </c>
      <c r="N297" s="5" t="s">
        <v>909</v>
      </c>
    </row>
    <row r="298" spans="1:14">
      <c r="A298" s="5" t="s">
        <v>902</v>
      </c>
      <c r="B298" s="2" t="s">
        <v>68</v>
      </c>
      <c r="C298" s="4"/>
      <c r="D298" s="4"/>
      <c r="E298" s="5" t="str">
        <f>HYPERLINK("https://twitter.com/fayobserver","@fayobserver")</f>
        <v>@fayobserver</v>
      </c>
      <c r="F298" s="5" t="s">
        <v>433</v>
      </c>
      <c r="G298" s="16" t="s">
        <v>932</v>
      </c>
      <c r="H298" s="2" t="s">
        <v>907</v>
      </c>
      <c r="I298" s="2" t="s">
        <v>190</v>
      </c>
      <c r="J298" s="2" t="s">
        <v>30</v>
      </c>
      <c r="K298" s="2">
        <v>28302</v>
      </c>
      <c r="L298" s="2" t="s">
        <v>191</v>
      </c>
      <c r="M298" s="2" t="s">
        <v>933</v>
      </c>
      <c r="N298" s="5" t="s">
        <v>909</v>
      </c>
    </row>
    <row r="299" spans="1:14">
      <c r="A299" s="5" t="s">
        <v>2823</v>
      </c>
      <c r="B299" s="2" t="s">
        <v>170</v>
      </c>
      <c r="C299" s="2" t="s">
        <v>618</v>
      </c>
      <c r="D299" s="2" t="s">
        <v>2832</v>
      </c>
      <c r="E299" s="12" t="s">
        <v>5195</v>
      </c>
      <c r="F299" s="5" t="s">
        <v>2381</v>
      </c>
      <c r="G299" s="16" t="s">
        <v>2826</v>
      </c>
      <c r="H299" s="3" t="s">
        <v>2827</v>
      </c>
      <c r="I299" s="2" t="s">
        <v>190</v>
      </c>
      <c r="J299" s="2" t="s">
        <v>30</v>
      </c>
      <c r="K299" s="2">
        <v>28311</v>
      </c>
      <c r="L299" s="2" t="s">
        <v>191</v>
      </c>
      <c r="M299" s="2" t="s">
        <v>2828</v>
      </c>
      <c r="N299" s="16" t="s">
        <v>2829</v>
      </c>
    </row>
    <row r="300" spans="1:14">
      <c r="A300" s="5" t="s">
        <v>2823</v>
      </c>
      <c r="B300" s="2" t="s">
        <v>353</v>
      </c>
      <c r="C300" s="2" t="s">
        <v>2830</v>
      </c>
      <c r="D300" s="2" t="s">
        <v>491</v>
      </c>
      <c r="E300" s="12" t="s">
        <v>5195</v>
      </c>
      <c r="F300" s="5" t="s">
        <v>2381</v>
      </c>
      <c r="G300" s="16" t="s">
        <v>2831</v>
      </c>
      <c r="H300" s="3" t="s">
        <v>2827</v>
      </c>
      <c r="I300" s="2" t="s">
        <v>190</v>
      </c>
      <c r="J300" s="2" t="s">
        <v>30</v>
      </c>
      <c r="K300" s="2">
        <v>28311</v>
      </c>
      <c r="L300" s="2" t="s">
        <v>191</v>
      </c>
      <c r="M300" s="2" t="s">
        <v>2828</v>
      </c>
      <c r="N300" s="16" t="s">
        <v>2829</v>
      </c>
    </row>
    <row r="301" spans="1:14">
      <c r="A301" s="5" t="s">
        <v>2823</v>
      </c>
      <c r="B301" s="2" t="s">
        <v>90</v>
      </c>
      <c r="C301" s="2" t="s">
        <v>2824</v>
      </c>
      <c r="D301" s="2" t="s">
        <v>2825</v>
      </c>
      <c r="E301" s="12" t="s">
        <v>5195</v>
      </c>
      <c r="F301" s="5" t="s">
        <v>2381</v>
      </c>
      <c r="G301" s="16" t="s">
        <v>2826</v>
      </c>
      <c r="H301" s="3" t="s">
        <v>2827</v>
      </c>
      <c r="I301" s="2" t="s">
        <v>190</v>
      </c>
      <c r="J301" s="2" t="s">
        <v>30</v>
      </c>
      <c r="K301" s="2">
        <v>28311</v>
      </c>
      <c r="L301" s="2" t="s">
        <v>191</v>
      </c>
      <c r="M301" s="2" t="s">
        <v>2828</v>
      </c>
      <c r="N301" s="5" t="s">
        <v>2829</v>
      </c>
    </row>
    <row r="302" spans="1:14">
      <c r="A302" s="5" t="s">
        <v>187</v>
      </c>
      <c r="B302" s="2" t="s">
        <v>68</v>
      </c>
      <c r="C302" s="2" t="s">
        <v>15</v>
      </c>
      <c r="D302" s="2" t="s">
        <v>15</v>
      </c>
      <c r="E302" s="12" t="s">
        <v>5195</v>
      </c>
      <c r="F302" s="5" t="s">
        <v>25</v>
      </c>
      <c r="G302" s="16" t="s">
        <v>188</v>
      </c>
      <c r="H302" s="3" t="s">
        <v>189</v>
      </c>
      <c r="I302" s="2" t="s">
        <v>190</v>
      </c>
      <c r="J302" s="2" t="s">
        <v>30</v>
      </c>
      <c r="K302" s="2">
        <v>28301</v>
      </c>
      <c r="L302" s="2" t="s">
        <v>191</v>
      </c>
      <c r="M302" s="2" t="s">
        <v>192</v>
      </c>
      <c r="N302" s="16" t="s">
        <v>193</v>
      </c>
    </row>
    <row r="303" spans="1:14">
      <c r="A303" s="5" t="s">
        <v>2833</v>
      </c>
      <c r="B303" s="2" t="s">
        <v>353</v>
      </c>
      <c r="C303" s="2" t="s">
        <v>1174</v>
      </c>
      <c r="D303" s="2" t="s">
        <v>2834</v>
      </c>
      <c r="E303" s="12" t="s">
        <v>5195</v>
      </c>
      <c r="F303" s="5" t="s">
        <v>2381</v>
      </c>
      <c r="G303" s="16" t="s">
        <v>2835</v>
      </c>
      <c r="H303" s="3" t="s">
        <v>2836</v>
      </c>
      <c r="I303" s="2" t="s">
        <v>2837</v>
      </c>
      <c r="J303" s="2" t="s">
        <v>30</v>
      </c>
      <c r="K303" s="2">
        <v>27504</v>
      </c>
      <c r="L303" s="2" t="s">
        <v>2702</v>
      </c>
      <c r="M303" s="2" t="s">
        <v>2838</v>
      </c>
      <c r="N303" s="16" t="s">
        <v>2839</v>
      </c>
    </row>
    <row r="304" spans="1:14">
      <c r="A304" s="5" t="s">
        <v>2840</v>
      </c>
      <c r="B304" s="2" t="s">
        <v>90</v>
      </c>
      <c r="C304" s="2" t="s">
        <v>1664</v>
      </c>
      <c r="D304" s="2" t="s">
        <v>2841</v>
      </c>
      <c r="E304" s="10" t="s">
        <v>5195</v>
      </c>
      <c r="F304" s="5" t="s">
        <v>2381</v>
      </c>
      <c r="G304" s="16" t="s">
        <v>2842</v>
      </c>
      <c r="H304" s="3" t="s">
        <v>2843</v>
      </c>
      <c r="I304" s="2" t="s">
        <v>2844</v>
      </c>
      <c r="J304" s="2" t="s">
        <v>30</v>
      </c>
      <c r="K304" s="2">
        <v>28744</v>
      </c>
      <c r="L304" s="2" t="s">
        <v>2845</v>
      </c>
      <c r="M304" s="2" t="s">
        <v>2846</v>
      </c>
      <c r="N304" s="16" t="s">
        <v>2847</v>
      </c>
    </row>
    <row r="305" spans="1:15">
      <c r="A305" s="5" t="s">
        <v>2840</v>
      </c>
      <c r="B305" s="2" t="s">
        <v>353</v>
      </c>
      <c r="C305" s="2" t="s">
        <v>957</v>
      </c>
      <c r="D305" s="2" t="s">
        <v>2850</v>
      </c>
      <c r="E305" s="10" t="s">
        <v>5195</v>
      </c>
      <c r="F305" s="5" t="s">
        <v>2381</v>
      </c>
      <c r="G305" s="16" t="s">
        <v>2851</v>
      </c>
      <c r="H305" s="2" t="s">
        <v>2843</v>
      </c>
      <c r="I305" s="2" t="s">
        <v>2844</v>
      </c>
      <c r="J305" s="2" t="s">
        <v>30</v>
      </c>
      <c r="K305" s="2">
        <v>28744</v>
      </c>
      <c r="L305" s="2" t="s">
        <v>2845</v>
      </c>
      <c r="M305" s="2" t="s">
        <v>2846</v>
      </c>
      <c r="N305" s="16" t="s">
        <v>2847</v>
      </c>
    </row>
    <row r="306" spans="1:15">
      <c r="A306" s="5" t="s">
        <v>2840</v>
      </c>
      <c r="B306" s="2" t="s">
        <v>138</v>
      </c>
      <c r="C306" s="2" t="s">
        <v>757</v>
      </c>
      <c r="D306" s="2" t="s">
        <v>2848</v>
      </c>
      <c r="E306" s="10" t="s">
        <v>5195</v>
      </c>
      <c r="F306" s="5" t="s">
        <v>2381</v>
      </c>
      <c r="G306" s="5" t="s">
        <v>2849</v>
      </c>
      <c r="H306" s="3" t="s">
        <v>2843</v>
      </c>
      <c r="I306" s="2" t="s">
        <v>2844</v>
      </c>
      <c r="J306" s="2" t="s">
        <v>30</v>
      </c>
      <c r="K306" s="2">
        <v>28744</v>
      </c>
      <c r="L306" s="2" t="s">
        <v>2845</v>
      </c>
      <c r="M306" s="2" t="s">
        <v>2846</v>
      </c>
      <c r="N306" s="16" t="s">
        <v>2847</v>
      </c>
    </row>
    <row r="307" spans="1:15">
      <c r="A307" s="5" t="s">
        <v>979</v>
      </c>
      <c r="B307" s="2" t="s">
        <v>999</v>
      </c>
      <c r="C307" s="2" t="s">
        <v>1000</v>
      </c>
      <c r="D307" s="2" t="s">
        <v>1001</v>
      </c>
      <c r="E307" s="5" t="str">
        <f>HYPERLINK("https://twitter.com/GazetteLawson","@GazetteLawson")</f>
        <v>@GazetteLawson</v>
      </c>
      <c r="F307" s="5" t="s">
        <v>433</v>
      </c>
      <c r="G307" s="16" t="s">
        <v>1002</v>
      </c>
      <c r="H307" s="2" t="s">
        <v>983</v>
      </c>
      <c r="I307" s="2" t="s">
        <v>984</v>
      </c>
      <c r="J307" s="2" t="s">
        <v>30</v>
      </c>
      <c r="K307" s="2">
        <v>28054</v>
      </c>
      <c r="L307" s="2" t="s">
        <v>985</v>
      </c>
      <c r="M307" s="2" t="s">
        <v>986</v>
      </c>
      <c r="N307" s="5" t="s">
        <v>987</v>
      </c>
    </row>
    <row r="308" spans="1:15">
      <c r="A308" s="5" t="s">
        <v>979</v>
      </c>
      <c r="B308" s="2" t="s">
        <v>170</v>
      </c>
      <c r="C308" s="4" t="s">
        <v>17</v>
      </c>
      <c r="D308" s="4" t="s">
        <v>996</v>
      </c>
      <c r="E308" s="5" t="str">
        <f>HYPERLINK("https://twitter.com/ShelbyStarDiane","@GazetteDiane")</f>
        <v>@GazetteDiane</v>
      </c>
      <c r="F308" s="5" t="s">
        <v>433</v>
      </c>
      <c r="G308" s="16" t="s">
        <v>997</v>
      </c>
      <c r="H308" s="2" t="s">
        <v>983</v>
      </c>
      <c r="I308" s="2" t="s">
        <v>984</v>
      </c>
      <c r="J308" s="2" t="s">
        <v>30</v>
      </c>
      <c r="K308" s="2">
        <v>28054</v>
      </c>
      <c r="L308" s="2" t="s">
        <v>985</v>
      </c>
      <c r="M308" s="2" t="s">
        <v>998</v>
      </c>
      <c r="N308" s="5" t="s">
        <v>987</v>
      </c>
    </row>
    <row r="309" spans="1:15">
      <c r="A309" s="5" t="s">
        <v>979</v>
      </c>
      <c r="B309" s="2" t="s">
        <v>129</v>
      </c>
      <c r="C309" s="2" t="s">
        <v>527</v>
      </c>
      <c r="D309" s="2" t="s">
        <v>989</v>
      </c>
      <c r="E309" s="16" t="s">
        <v>990</v>
      </c>
      <c r="F309" s="5" t="s">
        <v>433</v>
      </c>
      <c r="G309" s="16" t="s">
        <v>991</v>
      </c>
      <c r="H309" s="2" t="s">
        <v>983</v>
      </c>
      <c r="I309" s="2" t="s">
        <v>984</v>
      </c>
      <c r="J309" s="2" t="s">
        <v>30</v>
      </c>
      <c r="K309" s="2">
        <v>28054</v>
      </c>
      <c r="L309" s="2" t="s">
        <v>985</v>
      </c>
      <c r="M309" s="2" t="s">
        <v>986</v>
      </c>
      <c r="N309" s="5" t="s">
        <v>987</v>
      </c>
    </row>
    <row r="310" spans="1:15">
      <c r="A310" s="5" t="s">
        <v>979</v>
      </c>
      <c r="B310" s="2" t="s">
        <v>353</v>
      </c>
      <c r="C310" s="2" t="s">
        <v>992</v>
      </c>
      <c r="D310" s="2" t="s">
        <v>993</v>
      </c>
      <c r="E310" s="5" t="str">
        <f>HYPERLINK("https://twitter.com/talleylc","@talleylc")</f>
        <v>@talleylc</v>
      </c>
      <c r="F310" s="5" t="s">
        <v>433</v>
      </c>
      <c r="G310" s="16" t="s">
        <v>994</v>
      </c>
      <c r="H310" s="2" t="s">
        <v>983</v>
      </c>
      <c r="I310" s="2" t="s">
        <v>984</v>
      </c>
      <c r="J310" s="2" t="s">
        <v>30</v>
      </c>
      <c r="K310" s="2">
        <v>28054</v>
      </c>
      <c r="L310" s="2" t="s">
        <v>985</v>
      </c>
      <c r="M310" s="2" t="s">
        <v>995</v>
      </c>
      <c r="N310" s="5" t="s">
        <v>987</v>
      </c>
    </row>
    <row r="311" spans="1:15">
      <c r="A311" s="5" t="s">
        <v>979</v>
      </c>
      <c r="B311" s="2" t="s">
        <v>980</v>
      </c>
      <c r="C311" s="2" t="s">
        <v>313</v>
      </c>
      <c r="D311" s="2" t="s">
        <v>981</v>
      </c>
      <c r="E311" s="12" t="str">
        <f>HYPERLINK("https://twitter.com/mbanksgazette","@MBanksGazette")</f>
        <v>@MBanksGazette</v>
      </c>
      <c r="F311" s="5" t="s">
        <v>433</v>
      </c>
      <c r="G311" s="16" t="s">
        <v>982</v>
      </c>
      <c r="H311" s="3" t="s">
        <v>983</v>
      </c>
      <c r="I311" s="2" t="s">
        <v>984</v>
      </c>
      <c r="J311" s="2" t="s">
        <v>30</v>
      </c>
      <c r="K311" s="2">
        <v>28054</v>
      </c>
      <c r="L311" s="2" t="s">
        <v>985</v>
      </c>
      <c r="M311" s="2" t="s">
        <v>986</v>
      </c>
      <c r="N311" s="16" t="s">
        <v>987</v>
      </c>
    </row>
    <row r="312" spans="1:15">
      <c r="A312" s="5" t="s">
        <v>979</v>
      </c>
      <c r="B312" s="2" t="s">
        <v>1003</v>
      </c>
      <c r="C312" s="4" t="s">
        <v>313</v>
      </c>
      <c r="D312" s="4" t="s">
        <v>1004</v>
      </c>
      <c r="E312" s="5" t="str">
        <f>HYPERLINK("https://twitter.com/GazetteMike","@GazetteMike")</f>
        <v>@GazetteMike</v>
      </c>
      <c r="F312" s="5" t="s">
        <v>433</v>
      </c>
      <c r="G312" s="16" t="s">
        <v>1005</v>
      </c>
      <c r="H312" s="2" t="s">
        <v>983</v>
      </c>
      <c r="I312" s="2" t="s">
        <v>984</v>
      </c>
      <c r="J312" s="2" t="s">
        <v>30</v>
      </c>
      <c r="K312" s="2">
        <v>28054</v>
      </c>
      <c r="L312" s="2" t="s">
        <v>985</v>
      </c>
      <c r="M312" s="2" t="s">
        <v>1006</v>
      </c>
      <c r="N312" s="5" t="s">
        <v>987</v>
      </c>
    </row>
    <row r="313" spans="1:15">
      <c r="A313" s="5" t="s">
        <v>979</v>
      </c>
      <c r="B313" s="2" t="s">
        <v>49</v>
      </c>
      <c r="C313" s="4"/>
      <c r="D313" s="4"/>
      <c r="E313" s="10" t="str">
        <f>HYPERLINK("https://twitter.com/gastongazette","@gastongazette")</f>
        <v>@gastongazette</v>
      </c>
      <c r="F313" s="5" t="s">
        <v>433</v>
      </c>
      <c r="G313" s="16" t="s">
        <v>988</v>
      </c>
      <c r="H313" s="2" t="s">
        <v>983</v>
      </c>
      <c r="I313" s="2" t="s">
        <v>984</v>
      </c>
      <c r="J313" s="2" t="s">
        <v>30</v>
      </c>
      <c r="K313" s="2">
        <v>28054</v>
      </c>
      <c r="L313" s="2" t="s">
        <v>985</v>
      </c>
      <c r="M313" s="2" t="s">
        <v>986</v>
      </c>
      <c r="N313" s="5" t="s">
        <v>987</v>
      </c>
    </row>
    <row r="314" spans="1:15">
      <c r="A314" s="5" t="s">
        <v>979</v>
      </c>
      <c r="B314" s="2" t="s">
        <v>68</v>
      </c>
      <c r="C314" s="4"/>
      <c r="D314" s="4"/>
      <c r="E314" s="10" t="str">
        <f>HYPERLINK("https://twitter.com/gastongazette","@gastongazette")</f>
        <v>@gastongazette</v>
      </c>
      <c r="F314" s="5" t="s">
        <v>433</v>
      </c>
      <c r="G314" s="16" t="s">
        <v>988</v>
      </c>
      <c r="H314" s="2" t="s">
        <v>983</v>
      </c>
      <c r="I314" s="2" t="s">
        <v>984</v>
      </c>
      <c r="J314" s="2" t="s">
        <v>30</v>
      </c>
      <c r="K314" s="2">
        <v>28054</v>
      </c>
      <c r="L314" s="2" t="s">
        <v>985</v>
      </c>
      <c r="M314" s="2" t="s">
        <v>986</v>
      </c>
      <c r="N314" s="5" t="s">
        <v>987</v>
      </c>
    </row>
    <row r="315" spans="1:15">
      <c r="A315" s="10" t="s">
        <v>1007</v>
      </c>
      <c r="B315" s="2" t="s">
        <v>673</v>
      </c>
      <c r="C315" s="2" t="s">
        <v>1008</v>
      </c>
      <c r="D315" s="2" t="s">
        <v>29</v>
      </c>
      <c r="E315" s="12" t="s">
        <v>5195</v>
      </c>
      <c r="F315" s="10" t="s">
        <v>433</v>
      </c>
      <c r="G315" s="16" t="s">
        <v>1009</v>
      </c>
      <c r="H315" s="2" t="s">
        <v>1010</v>
      </c>
      <c r="I315" s="2" t="s">
        <v>1011</v>
      </c>
      <c r="J315" s="2" t="s">
        <v>30</v>
      </c>
      <c r="K315" s="2">
        <v>27530</v>
      </c>
      <c r="L315" s="2" t="s">
        <v>1012</v>
      </c>
      <c r="M315" s="2" t="s">
        <v>1013</v>
      </c>
      <c r="N315" s="16" t="s">
        <v>1014</v>
      </c>
      <c r="O315" s="4"/>
    </row>
    <row r="316" spans="1:15">
      <c r="A316" s="10" t="s">
        <v>1007</v>
      </c>
      <c r="B316" s="2" t="s">
        <v>446</v>
      </c>
      <c r="C316" s="2" t="s">
        <v>1015</v>
      </c>
      <c r="D316" s="2" t="s">
        <v>1016</v>
      </c>
      <c r="E316" s="12" t="s">
        <v>5195</v>
      </c>
      <c r="F316" s="10" t="s">
        <v>433</v>
      </c>
      <c r="G316" s="16" t="s">
        <v>1017</v>
      </c>
      <c r="H316" s="2" t="s">
        <v>1010</v>
      </c>
      <c r="I316" s="2" t="s">
        <v>1011</v>
      </c>
      <c r="J316" s="2" t="s">
        <v>30</v>
      </c>
      <c r="K316" s="2">
        <v>27530</v>
      </c>
      <c r="L316" s="2" t="s">
        <v>1012</v>
      </c>
      <c r="M316" s="2" t="s">
        <v>1013</v>
      </c>
      <c r="N316" s="16" t="s">
        <v>1014</v>
      </c>
      <c r="O316" s="4"/>
    </row>
    <row r="317" spans="1:15">
      <c r="A317" s="5" t="s">
        <v>1018</v>
      </c>
      <c r="B317" s="2" t="s">
        <v>68</v>
      </c>
      <c r="C317" s="2" t="s">
        <v>15</v>
      </c>
      <c r="D317" s="2" t="s">
        <v>15</v>
      </c>
      <c r="E317" s="16" t="s">
        <v>1022</v>
      </c>
      <c r="F317" s="5" t="s">
        <v>433</v>
      </c>
      <c r="G317" s="16" t="s">
        <v>1039</v>
      </c>
      <c r="H317" s="2" t="s">
        <v>1024</v>
      </c>
      <c r="I317" s="2" t="s">
        <v>1011</v>
      </c>
      <c r="J317" s="2" t="s">
        <v>30</v>
      </c>
      <c r="K317" s="2">
        <v>27532</v>
      </c>
      <c r="L317" s="2" t="s">
        <v>1012</v>
      </c>
      <c r="M317" s="2" t="s">
        <v>1025</v>
      </c>
      <c r="N317" s="16" t="s">
        <v>1026</v>
      </c>
    </row>
    <row r="318" spans="1:15">
      <c r="A318" s="10" t="s">
        <v>1018</v>
      </c>
      <c r="B318" s="2" t="s">
        <v>866</v>
      </c>
      <c r="C318" s="2" t="s">
        <v>1033</v>
      </c>
      <c r="D318" s="2" t="s">
        <v>1034</v>
      </c>
      <c r="E318" s="16" t="s">
        <v>1022</v>
      </c>
      <c r="F318" s="10" t="s">
        <v>433</v>
      </c>
      <c r="G318" s="16" t="s">
        <v>1035</v>
      </c>
      <c r="H318" s="2" t="s">
        <v>1024</v>
      </c>
      <c r="I318" s="2" t="s">
        <v>1011</v>
      </c>
      <c r="J318" s="2" t="s">
        <v>30</v>
      </c>
      <c r="K318" s="2">
        <v>27532</v>
      </c>
      <c r="L318" s="2" t="s">
        <v>1012</v>
      </c>
      <c r="M318" s="2" t="s">
        <v>1025</v>
      </c>
      <c r="N318" s="5" t="s">
        <v>1026</v>
      </c>
      <c r="O318" s="4"/>
    </row>
    <row r="319" spans="1:15">
      <c r="A319" s="5" t="s">
        <v>1018</v>
      </c>
      <c r="B319" s="2" t="s">
        <v>353</v>
      </c>
      <c r="C319" s="4" t="s">
        <v>1040</v>
      </c>
      <c r="D319" s="4" t="s">
        <v>1041</v>
      </c>
      <c r="E319" s="16" t="s">
        <v>1022</v>
      </c>
      <c r="F319" s="5" t="s">
        <v>433</v>
      </c>
      <c r="G319" s="5" t="str">
        <f>HYPERLINK("mailto:htanner@newsargus.com","htanner@newsargus.com")</f>
        <v>htanner@newsargus.com</v>
      </c>
      <c r="H319" s="2" t="s">
        <v>1024</v>
      </c>
      <c r="I319" s="2" t="s">
        <v>1011</v>
      </c>
      <c r="J319" s="2" t="s">
        <v>30</v>
      </c>
      <c r="K319" s="2">
        <v>27532</v>
      </c>
      <c r="L319" s="2" t="s">
        <v>1012</v>
      </c>
      <c r="M319" s="2" t="s">
        <v>1025</v>
      </c>
      <c r="N319" s="5" t="s">
        <v>1026</v>
      </c>
    </row>
    <row r="320" spans="1:15">
      <c r="A320" s="5" t="s">
        <v>1018</v>
      </c>
      <c r="B320" s="2" t="s">
        <v>182</v>
      </c>
      <c r="C320" s="2" t="s">
        <v>1027</v>
      </c>
      <c r="D320" s="2" t="s">
        <v>532</v>
      </c>
      <c r="E320" s="16" t="s">
        <v>1022</v>
      </c>
      <c r="F320" s="5" t="s">
        <v>433</v>
      </c>
      <c r="G320" s="5" t="str">
        <f>HYPERLINK("mailto:ktaylor@newsargus.com","ktaylor@newsargus.com")</f>
        <v>ktaylor@newsargus.com</v>
      </c>
      <c r="H320" s="2" t="s">
        <v>1024</v>
      </c>
      <c r="I320" s="2" t="s">
        <v>1011</v>
      </c>
      <c r="J320" s="2" t="s">
        <v>30</v>
      </c>
      <c r="K320" s="2">
        <v>27532</v>
      </c>
      <c r="L320" s="2" t="s">
        <v>1012</v>
      </c>
      <c r="M320" s="2" t="s">
        <v>1025</v>
      </c>
      <c r="N320" s="5" t="s">
        <v>1026</v>
      </c>
    </row>
    <row r="321" spans="1:15">
      <c r="A321" s="5" t="s">
        <v>1018</v>
      </c>
      <c r="B321" s="2" t="s">
        <v>129</v>
      </c>
      <c r="C321" s="2" t="s">
        <v>1036</v>
      </c>
      <c r="D321" s="2" t="s">
        <v>1037</v>
      </c>
      <c r="E321" s="16" t="s">
        <v>1022</v>
      </c>
      <c r="F321" s="5" t="s">
        <v>433</v>
      </c>
      <c r="G321" s="16" t="s">
        <v>1038</v>
      </c>
      <c r="H321" s="2" t="s">
        <v>1024</v>
      </c>
      <c r="I321" s="2" t="s">
        <v>1011</v>
      </c>
      <c r="J321" s="2" t="s">
        <v>30</v>
      </c>
      <c r="K321" s="2">
        <v>27532</v>
      </c>
      <c r="L321" s="2" t="s">
        <v>1012</v>
      </c>
      <c r="M321" s="2" t="s">
        <v>1025</v>
      </c>
      <c r="N321" s="5" t="s">
        <v>1026</v>
      </c>
    </row>
    <row r="322" spans="1:15">
      <c r="A322" s="5" t="s">
        <v>1018</v>
      </c>
      <c r="B322" s="2" t="s">
        <v>1019</v>
      </c>
      <c r="C322" s="2" t="s">
        <v>1020</v>
      </c>
      <c r="D322" s="2" t="s">
        <v>1021</v>
      </c>
      <c r="E322" s="16" t="s">
        <v>1022</v>
      </c>
      <c r="F322" s="5" t="s">
        <v>433</v>
      </c>
      <c r="G322" s="16" t="s">
        <v>1023</v>
      </c>
      <c r="H322" s="2" t="s">
        <v>1024</v>
      </c>
      <c r="I322" s="2" t="s">
        <v>1011</v>
      </c>
      <c r="J322" s="2" t="s">
        <v>30</v>
      </c>
      <c r="K322" s="2">
        <v>27532</v>
      </c>
      <c r="L322" s="2" t="s">
        <v>1012</v>
      </c>
      <c r="M322" s="2" t="s">
        <v>1025</v>
      </c>
      <c r="N322" s="5" t="s">
        <v>1026</v>
      </c>
    </row>
    <row r="323" spans="1:15">
      <c r="A323" s="5" t="s">
        <v>1018</v>
      </c>
      <c r="B323" s="2" t="s">
        <v>1028</v>
      </c>
      <c r="C323" s="2" t="s">
        <v>1029</v>
      </c>
      <c r="D323" s="2" t="s">
        <v>1021</v>
      </c>
      <c r="E323" s="16" t="s">
        <v>1030</v>
      </c>
      <c r="F323" s="5" t="s">
        <v>433</v>
      </c>
      <c r="G323" s="16" t="s">
        <v>1031</v>
      </c>
      <c r="H323" s="2" t="s">
        <v>1024</v>
      </c>
      <c r="I323" s="2" t="s">
        <v>1011</v>
      </c>
      <c r="J323" s="2" t="s">
        <v>30</v>
      </c>
      <c r="K323" s="2">
        <v>27532</v>
      </c>
      <c r="L323" s="2" t="s">
        <v>1012</v>
      </c>
      <c r="M323" s="2" t="s">
        <v>1025</v>
      </c>
      <c r="N323" s="5" t="s">
        <v>1026</v>
      </c>
    </row>
    <row r="324" spans="1:15">
      <c r="A324" s="5" t="s">
        <v>1018</v>
      </c>
      <c r="B324" s="2" t="s">
        <v>170</v>
      </c>
      <c r="C324" s="2" t="s">
        <v>952</v>
      </c>
      <c r="D324" s="2" t="s">
        <v>1042</v>
      </c>
      <c r="E324" s="16" t="s">
        <v>1022</v>
      </c>
      <c r="F324" s="5" t="s">
        <v>433</v>
      </c>
      <c r="G324" s="16" t="s">
        <v>1043</v>
      </c>
      <c r="H324" s="2" t="s">
        <v>1024</v>
      </c>
      <c r="I324" s="2" t="s">
        <v>1011</v>
      </c>
      <c r="J324" s="2" t="s">
        <v>30</v>
      </c>
      <c r="K324" s="2">
        <v>27532</v>
      </c>
      <c r="L324" s="2" t="s">
        <v>1012</v>
      </c>
      <c r="M324" s="2" t="s">
        <v>1025</v>
      </c>
      <c r="N324" s="5" t="s">
        <v>1026</v>
      </c>
    </row>
    <row r="325" spans="1:15">
      <c r="A325" s="10" t="s">
        <v>1018</v>
      </c>
      <c r="B325" s="2" t="s">
        <v>49</v>
      </c>
      <c r="C325" s="4"/>
      <c r="D325" s="4"/>
      <c r="E325" s="12" t="str">
        <f>HYPERLINK("https://twitter.com/newsargus","@newsargus")</f>
        <v>@newsargus</v>
      </c>
      <c r="F325" s="10" t="s">
        <v>433</v>
      </c>
      <c r="G325" s="5" t="str">
        <f>HYPERLINK("mailto:dhill@newsargus.com","dhill@newsargus.com")</f>
        <v>dhill@newsargus.com</v>
      </c>
      <c r="H325" s="2" t="s">
        <v>1024</v>
      </c>
      <c r="I325" s="2" t="s">
        <v>1011</v>
      </c>
      <c r="J325" s="2" t="s">
        <v>30</v>
      </c>
      <c r="K325" s="2">
        <v>27532</v>
      </c>
      <c r="L325" s="2" t="s">
        <v>1012</v>
      </c>
      <c r="M325" s="2" t="s">
        <v>1032</v>
      </c>
      <c r="N325" s="5" t="s">
        <v>1026</v>
      </c>
      <c r="O325" s="4"/>
    </row>
    <row r="326" spans="1:15">
      <c r="A326" s="5" t="s">
        <v>2852</v>
      </c>
      <c r="B326" s="2" t="s">
        <v>90</v>
      </c>
      <c r="C326" s="2" t="s">
        <v>527</v>
      </c>
      <c r="D326" s="2" t="s">
        <v>2853</v>
      </c>
      <c r="E326" s="16" t="s">
        <v>2854</v>
      </c>
      <c r="F326" s="5" t="s">
        <v>2381</v>
      </c>
      <c r="G326" s="16" t="s">
        <v>2855</v>
      </c>
      <c r="H326" s="2" t="s">
        <v>2856</v>
      </c>
      <c r="I326" s="2" t="s">
        <v>2857</v>
      </c>
      <c r="J326" s="2" t="s">
        <v>30</v>
      </c>
      <c r="K326" s="2">
        <v>28771</v>
      </c>
      <c r="L326" s="2" t="s">
        <v>2004</v>
      </c>
      <c r="M326" s="2" t="s">
        <v>2858</v>
      </c>
      <c r="N326" s="16" t="s">
        <v>2859</v>
      </c>
    </row>
    <row r="327" spans="1:15">
      <c r="A327" s="5" t="s">
        <v>2852</v>
      </c>
      <c r="B327" s="2" t="s">
        <v>170</v>
      </c>
      <c r="C327" s="2" t="s">
        <v>706</v>
      </c>
      <c r="D327" s="2" t="s">
        <v>1508</v>
      </c>
      <c r="E327" s="16" t="s">
        <v>2854</v>
      </c>
      <c r="F327" s="5" t="s">
        <v>2381</v>
      </c>
      <c r="G327" s="16" t="s">
        <v>2860</v>
      </c>
      <c r="H327" s="2" t="s">
        <v>2856</v>
      </c>
      <c r="I327" s="2" t="s">
        <v>2857</v>
      </c>
      <c r="J327" s="2" t="s">
        <v>30</v>
      </c>
      <c r="K327" s="2">
        <v>28771</v>
      </c>
      <c r="L327" s="2" t="s">
        <v>2004</v>
      </c>
      <c r="M327" s="2" t="s">
        <v>2858</v>
      </c>
      <c r="N327" s="16" t="s">
        <v>2859</v>
      </c>
    </row>
    <row r="328" spans="1:15">
      <c r="A328" s="5" t="s">
        <v>199</v>
      </c>
      <c r="B328" s="2" t="s">
        <v>68</v>
      </c>
      <c r="C328" s="2" t="s">
        <v>15</v>
      </c>
      <c r="D328" s="2" t="s">
        <v>15</v>
      </c>
      <c r="E328" s="16" t="s">
        <v>5198</v>
      </c>
      <c r="F328" s="5" t="s">
        <v>25</v>
      </c>
      <c r="G328" s="16" t="s">
        <v>210</v>
      </c>
      <c r="H328" s="2" t="s">
        <v>205</v>
      </c>
      <c r="I328" s="2" t="s">
        <v>44</v>
      </c>
      <c r="J328" s="2" t="s">
        <v>30</v>
      </c>
      <c r="K328" s="2">
        <v>27401</v>
      </c>
      <c r="L328" s="2" t="s">
        <v>45</v>
      </c>
      <c r="M328" s="2" t="s">
        <v>212</v>
      </c>
      <c r="N328" s="16" t="s">
        <v>207</v>
      </c>
    </row>
    <row r="329" spans="1:15">
      <c r="A329" s="5" t="s">
        <v>199</v>
      </c>
      <c r="B329" s="2" t="s">
        <v>200</v>
      </c>
      <c r="C329" s="2" t="s">
        <v>201</v>
      </c>
      <c r="D329" s="2" t="s">
        <v>202</v>
      </c>
      <c r="E329" s="16" t="s">
        <v>5198</v>
      </c>
      <c r="F329" s="5" t="s">
        <v>25</v>
      </c>
      <c r="G329" s="12" t="s">
        <v>203</v>
      </c>
      <c r="H329" s="2" t="s">
        <v>205</v>
      </c>
      <c r="I329" s="2" t="s">
        <v>44</v>
      </c>
      <c r="J329" s="2" t="s">
        <v>30</v>
      </c>
      <c r="K329" s="2">
        <v>27401</v>
      </c>
      <c r="L329" s="2" t="s">
        <v>45</v>
      </c>
      <c r="M329" s="2" t="s">
        <v>206</v>
      </c>
      <c r="N329" s="16" t="s">
        <v>207</v>
      </c>
    </row>
    <row r="330" spans="1:15">
      <c r="A330" s="5" t="s">
        <v>213</v>
      </c>
      <c r="B330" s="2" t="s">
        <v>200</v>
      </c>
      <c r="C330" s="2" t="s">
        <v>15</v>
      </c>
      <c r="D330" s="2" t="s">
        <v>15</v>
      </c>
      <c r="E330" s="16" t="s">
        <v>214</v>
      </c>
      <c r="F330" s="5" t="s">
        <v>25</v>
      </c>
      <c r="G330" s="16" t="s">
        <v>215</v>
      </c>
      <c r="H330" s="2" t="s">
        <v>216</v>
      </c>
      <c r="I330" s="2" t="s">
        <v>44</v>
      </c>
      <c r="J330" s="2" t="s">
        <v>30</v>
      </c>
      <c r="K330" s="2">
        <v>27410</v>
      </c>
      <c r="L330" s="2" t="s">
        <v>45</v>
      </c>
      <c r="M330" s="2" t="s">
        <v>217</v>
      </c>
      <c r="N330" s="16" t="s">
        <v>218</v>
      </c>
    </row>
    <row r="331" spans="1:15">
      <c r="A331" s="5" t="s">
        <v>213</v>
      </c>
      <c r="B331" s="2" t="s">
        <v>129</v>
      </c>
      <c r="C331" s="2" t="s">
        <v>15</v>
      </c>
      <c r="D331" s="2" t="s">
        <v>15</v>
      </c>
      <c r="E331" s="16" t="s">
        <v>214</v>
      </c>
      <c r="F331" s="5" t="s">
        <v>25</v>
      </c>
      <c r="G331" s="16" t="s">
        <v>215</v>
      </c>
      <c r="H331" s="2" t="s">
        <v>216</v>
      </c>
      <c r="I331" s="2" t="s">
        <v>44</v>
      </c>
      <c r="J331" s="2" t="s">
        <v>30</v>
      </c>
      <c r="K331" s="2">
        <v>27410</v>
      </c>
      <c r="L331" s="2" t="s">
        <v>45</v>
      </c>
      <c r="M331" s="2" t="s">
        <v>217</v>
      </c>
      <c r="N331" s="16" t="s">
        <v>218</v>
      </c>
    </row>
    <row r="332" spans="1:15">
      <c r="A332" s="5" t="s">
        <v>2861</v>
      </c>
      <c r="B332" s="2" t="s">
        <v>90</v>
      </c>
      <c r="C332" s="2" t="s">
        <v>701</v>
      </c>
      <c r="D332" s="2" t="s">
        <v>1167</v>
      </c>
      <c r="E332" s="12" t="str">
        <f>HYPERLINK("https://twitter.com/havenews","@havenews")</f>
        <v>@havenews</v>
      </c>
      <c r="F332" s="5" t="s">
        <v>2381</v>
      </c>
      <c r="G332" s="12" t="s">
        <v>2862</v>
      </c>
      <c r="H332" s="2" t="s">
        <v>2863</v>
      </c>
      <c r="I332" s="2" t="s">
        <v>2864</v>
      </c>
      <c r="J332" s="2" t="s">
        <v>30</v>
      </c>
      <c r="K332" s="2">
        <v>28532</v>
      </c>
      <c r="L332" s="2" t="s">
        <v>1759</v>
      </c>
      <c r="M332" s="2" t="s">
        <v>1760</v>
      </c>
      <c r="N332" s="16" t="s">
        <v>2865</v>
      </c>
    </row>
    <row r="333" spans="1:15">
      <c r="A333" s="5" t="s">
        <v>2861</v>
      </c>
      <c r="B333" s="2" t="s">
        <v>170</v>
      </c>
      <c r="C333" s="2" t="s">
        <v>1306</v>
      </c>
      <c r="D333" s="2" t="s">
        <v>29</v>
      </c>
      <c r="E333" s="5" t="str">
        <f>HYPERLINK("https://twitter.com/havenews","@havenews")</f>
        <v>@havenews</v>
      </c>
      <c r="F333" s="5" t="s">
        <v>2381</v>
      </c>
      <c r="G333" s="16" t="s">
        <v>2867</v>
      </c>
      <c r="H333" s="2" t="s">
        <v>2863</v>
      </c>
      <c r="I333" s="2" t="s">
        <v>2864</v>
      </c>
      <c r="J333" s="2" t="s">
        <v>30</v>
      </c>
      <c r="K333" s="2">
        <v>28532</v>
      </c>
      <c r="L333" s="2" t="s">
        <v>1759</v>
      </c>
      <c r="M333" s="2" t="s">
        <v>1765</v>
      </c>
      <c r="N333" s="16" t="s">
        <v>2865</v>
      </c>
    </row>
    <row r="334" spans="1:15">
      <c r="A334" s="5" t="s">
        <v>2861</v>
      </c>
      <c r="B334" s="2" t="s">
        <v>68</v>
      </c>
      <c r="C334" s="4" t="s">
        <v>1762</v>
      </c>
      <c r="D334" s="4" t="s">
        <v>1763</v>
      </c>
      <c r="E334" s="12" t="str">
        <f>HYPERLINK("https://twitter.com/havenews","@havenews")</f>
        <v>@havenews</v>
      </c>
      <c r="F334" s="5" t="s">
        <v>2381</v>
      </c>
      <c r="G334" s="16" t="s">
        <v>1764</v>
      </c>
      <c r="H334" s="2" t="s">
        <v>2863</v>
      </c>
      <c r="I334" s="2" t="s">
        <v>2864</v>
      </c>
      <c r="J334" s="2" t="s">
        <v>30</v>
      </c>
      <c r="K334" s="2">
        <v>28532</v>
      </c>
      <c r="L334" s="2" t="s">
        <v>1759</v>
      </c>
      <c r="M334" s="2" t="s">
        <v>1765</v>
      </c>
      <c r="N334" s="16" t="s">
        <v>2865</v>
      </c>
    </row>
    <row r="335" spans="1:15">
      <c r="A335" s="5" t="s">
        <v>2861</v>
      </c>
      <c r="B335" s="2" t="s">
        <v>68</v>
      </c>
      <c r="C335" s="4"/>
      <c r="D335" s="4"/>
      <c r="E335" s="12" t="str">
        <f>HYPERLINK("https://twitter.com/havenews","@havenews")</f>
        <v>@havenews</v>
      </c>
      <c r="F335" s="5" t="s">
        <v>2381</v>
      </c>
      <c r="G335" s="16" t="s">
        <v>2866</v>
      </c>
      <c r="H335" s="2" t="s">
        <v>2863</v>
      </c>
      <c r="I335" s="2" t="s">
        <v>2864</v>
      </c>
      <c r="J335" s="2" t="s">
        <v>30</v>
      </c>
      <c r="K335" s="2">
        <v>28532</v>
      </c>
      <c r="L335" s="2" t="s">
        <v>1759</v>
      </c>
      <c r="M335" s="2" t="s">
        <v>1760</v>
      </c>
      <c r="N335" s="16" t="s">
        <v>2865</v>
      </c>
    </row>
    <row r="336" spans="1:15">
      <c r="A336" s="5" t="s">
        <v>1044</v>
      </c>
      <c r="B336" s="2" t="s">
        <v>1003</v>
      </c>
      <c r="C336" s="4" t="s">
        <v>1053</v>
      </c>
      <c r="D336" s="4" t="s">
        <v>1054</v>
      </c>
      <c r="E336" s="5" t="str">
        <f>HYPERLINK("https://twitter.com/BRNAndrew","@BRNAndrew")</f>
        <v>@BRNAndrew</v>
      </c>
      <c r="F336" s="5" t="s">
        <v>433</v>
      </c>
      <c r="G336" s="5" t="str">
        <f>HYPERLINK("mailto:andrew.mundhenk@blueridgenow.com","andrew.mundhenk@blueridgenow.com")</f>
        <v>andrew.mundhenk@blueridgenow.com</v>
      </c>
      <c r="H336" s="2" t="s">
        <v>1045</v>
      </c>
      <c r="I336" s="2" t="s">
        <v>1046</v>
      </c>
      <c r="J336" s="2" t="s">
        <v>30</v>
      </c>
      <c r="K336" s="2">
        <v>28792</v>
      </c>
      <c r="L336" s="2" t="s">
        <v>598</v>
      </c>
      <c r="M336" s="2" t="s">
        <v>1055</v>
      </c>
      <c r="N336" s="5" t="s">
        <v>1048</v>
      </c>
    </row>
    <row r="337" spans="1:14">
      <c r="A337" s="5" t="s">
        <v>1044</v>
      </c>
      <c r="B337" s="2" t="s">
        <v>1003</v>
      </c>
      <c r="C337" s="4" t="s">
        <v>1060</v>
      </c>
      <c r="D337" s="4" t="s">
        <v>1061</v>
      </c>
      <c r="E337" s="5" t="str">
        <f>HYPERLINK("https://twitter.com/BRNDerek","@BRNDerek")</f>
        <v>@BRNDerek</v>
      </c>
      <c r="F337" s="5" t="s">
        <v>433</v>
      </c>
      <c r="G337" s="5" t="str">
        <f>HYPERLINK("mailto:derek.lacey@blueridgenow.come","derek.lacey@blueridgenow.come")</f>
        <v>derek.lacey@blueridgenow.come</v>
      </c>
      <c r="H337" s="2" t="s">
        <v>1045</v>
      </c>
      <c r="I337" s="2" t="s">
        <v>1046</v>
      </c>
      <c r="J337" s="2" t="s">
        <v>30</v>
      </c>
      <c r="K337" s="2">
        <v>28792</v>
      </c>
      <c r="L337" s="2" t="s">
        <v>598</v>
      </c>
      <c r="M337" s="2" t="s">
        <v>1062</v>
      </c>
      <c r="N337" s="5" t="s">
        <v>1048</v>
      </c>
    </row>
    <row r="338" spans="1:14">
      <c r="A338" s="5" t="s">
        <v>1044</v>
      </c>
      <c r="B338" s="2" t="s">
        <v>170</v>
      </c>
      <c r="C338" s="2" t="s">
        <v>1056</v>
      </c>
      <c r="D338" s="2" t="s">
        <v>1057</v>
      </c>
      <c r="E338" s="5" t="s">
        <v>1058</v>
      </c>
      <c r="F338" s="5" t="s">
        <v>433</v>
      </c>
      <c r="G338" s="16" t="s">
        <v>1059</v>
      </c>
      <c r="H338" s="2" t="s">
        <v>1045</v>
      </c>
      <c r="I338" s="2" t="s">
        <v>1046</v>
      </c>
      <c r="J338" s="2" t="s">
        <v>30</v>
      </c>
      <c r="K338" s="2">
        <v>28792</v>
      </c>
      <c r="L338" s="2" t="s">
        <v>598</v>
      </c>
      <c r="M338" s="2" t="s">
        <v>1049</v>
      </c>
      <c r="N338" s="5" t="s">
        <v>1048</v>
      </c>
    </row>
    <row r="339" spans="1:14">
      <c r="A339" s="5" t="s">
        <v>1044</v>
      </c>
      <c r="B339" s="2" t="s">
        <v>170</v>
      </c>
      <c r="C339" s="2" t="s">
        <v>934</v>
      </c>
      <c r="D339" s="2" t="s">
        <v>1021</v>
      </c>
      <c r="E339" s="16" t="s">
        <v>1050</v>
      </c>
      <c r="F339" s="5" t="s">
        <v>433</v>
      </c>
      <c r="G339" s="16" t="s">
        <v>1051</v>
      </c>
      <c r="H339" s="2" t="s">
        <v>1045</v>
      </c>
      <c r="I339" s="2" t="s">
        <v>1046</v>
      </c>
      <c r="J339" s="2" t="s">
        <v>30</v>
      </c>
      <c r="K339" s="2">
        <v>28792</v>
      </c>
      <c r="L339" s="2" t="s">
        <v>598</v>
      </c>
      <c r="M339" s="2" t="s">
        <v>1052</v>
      </c>
      <c r="N339" s="5" t="s">
        <v>1048</v>
      </c>
    </row>
    <row r="340" spans="1:14">
      <c r="A340" s="5" t="s">
        <v>1044</v>
      </c>
      <c r="B340" s="2" t="s">
        <v>49</v>
      </c>
      <c r="C340" s="4"/>
      <c r="D340" s="4"/>
      <c r="E340" s="12" t="str">
        <f>HYPERLINK("https://twitter.com/BlueRidgeNow","@BlueRidgeNow")</f>
        <v>@BlueRidgeNow</v>
      </c>
      <c r="F340" s="5" t="s">
        <v>433</v>
      </c>
      <c r="G340" s="12" t="str">
        <f>HYPERLINK("mailto:tnletters@blueridgenow.com","tnletters@blueridgenow.com")</f>
        <v>tnletters@blueridgenow.com</v>
      </c>
      <c r="H340" s="2" t="s">
        <v>1045</v>
      </c>
      <c r="I340" s="2" t="s">
        <v>1046</v>
      </c>
      <c r="J340" s="2" t="s">
        <v>30</v>
      </c>
      <c r="K340" s="2">
        <v>28792</v>
      </c>
      <c r="L340" s="2" t="s">
        <v>598</v>
      </c>
      <c r="M340" s="2" t="s">
        <v>1047</v>
      </c>
      <c r="N340" s="5" t="s">
        <v>1048</v>
      </c>
    </row>
    <row r="341" spans="1:14">
      <c r="A341" s="5" t="s">
        <v>1044</v>
      </c>
      <c r="B341" s="2" t="s">
        <v>68</v>
      </c>
      <c r="C341" s="4"/>
      <c r="D341" s="4"/>
      <c r="E341" s="5" t="str">
        <f>HYPERLINK("https://twitter.com/BlueRidgeNow","@BlueRidgeNow")</f>
        <v>@BlueRidgeNow</v>
      </c>
      <c r="F341" s="5" t="s">
        <v>433</v>
      </c>
      <c r="G341" s="5" t="str">
        <f>HYPERLINK("mailto:news@blueridgenow.com","news@blueridgenow.com")</f>
        <v>news@blueridgenow.com</v>
      </c>
      <c r="H341" s="2" t="s">
        <v>1045</v>
      </c>
      <c r="I341" s="2" t="s">
        <v>1046</v>
      </c>
      <c r="J341" s="2" t="s">
        <v>30</v>
      </c>
      <c r="K341" s="2">
        <v>28792</v>
      </c>
      <c r="L341" s="2" t="s">
        <v>598</v>
      </c>
      <c r="M341" s="2" t="s">
        <v>1049</v>
      </c>
      <c r="N341" s="5" t="s">
        <v>1048</v>
      </c>
    </row>
    <row r="342" spans="1:14">
      <c r="A342" s="5" t="s">
        <v>2868</v>
      </c>
      <c r="B342" s="2" t="s">
        <v>68</v>
      </c>
      <c r="C342" s="2" t="s">
        <v>15</v>
      </c>
      <c r="D342" s="2" t="s">
        <v>15</v>
      </c>
      <c r="E342" s="16" t="s">
        <v>2869</v>
      </c>
      <c r="F342" s="5" t="s">
        <v>2381</v>
      </c>
      <c r="G342" s="16" t="s">
        <v>2870</v>
      </c>
      <c r="H342" s="2" t="s">
        <v>2871</v>
      </c>
      <c r="I342" s="2" t="s">
        <v>2872</v>
      </c>
      <c r="J342" s="2" t="s">
        <v>30</v>
      </c>
      <c r="K342" s="2">
        <v>28078</v>
      </c>
      <c r="L342" s="2" t="s">
        <v>334</v>
      </c>
      <c r="M342" s="2" t="s">
        <v>2873</v>
      </c>
      <c r="N342" s="16" t="s">
        <v>2874</v>
      </c>
    </row>
    <row r="343" spans="1:14">
      <c r="A343" s="5" t="s">
        <v>2868</v>
      </c>
      <c r="B343" s="2" t="s">
        <v>170</v>
      </c>
      <c r="C343" s="2" t="s">
        <v>2875</v>
      </c>
      <c r="D343" s="2" t="s">
        <v>2876</v>
      </c>
      <c r="E343" s="16" t="s">
        <v>2869</v>
      </c>
      <c r="F343" s="5" t="s">
        <v>2381</v>
      </c>
      <c r="G343" s="16" t="s">
        <v>2877</v>
      </c>
      <c r="H343" s="2" t="s">
        <v>2871</v>
      </c>
      <c r="I343" s="2" t="s">
        <v>2872</v>
      </c>
      <c r="J343" s="2" t="s">
        <v>30</v>
      </c>
      <c r="K343" s="2">
        <v>28078</v>
      </c>
      <c r="L343" s="2" t="s">
        <v>334</v>
      </c>
      <c r="M343" s="2" t="s">
        <v>2873</v>
      </c>
      <c r="N343" s="16" t="s">
        <v>2874</v>
      </c>
    </row>
    <row r="344" spans="1:14">
      <c r="A344" s="5" t="s">
        <v>1063</v>
      </c>
      <c r="B344" s="2" t="s">
        <v>1087</v>
      </c>
      <c r="C344" s="2" t="s">
        <v>584</v>
      </c>
      <c r="D344" s="2" t="s">
        <v>1088</v>
      </c>
      <c r="E344" s="5" t="str">
        <f>HYPERLINK("https://twitter.com/TheHerald_Sun","@TheHerald_Sun")</f>
        <v>@TheHerald_Sun</v>
      </c>
      <c r="F344" s="5" t="s">
        <v>433</v>
      </c>
      <c r="G344" s="16" t="s">
        <v>1089</v>
      </c>
      <c r="H344" s="4" t="s">
        <v>1066</v>
      </c>
      <c r="I344" s="4" t="s">
        <v>121</v>
      </c>
      <c r="J344" s="4" t="s">
        <v>1071</v>
      </c>
      <c r="K344" s="4">
        <v>27705</v>
      </c>
      <c r="L344" s="4" t="s">
        <v>121</v>
      </c>
      <c r="M344" s="4" t="s">
        <v>1090</v>
      </c>
      <c r="N344" s="5" t="s">
        <v>1068</v>
      </c>
    </row>
    <row r="345" spans="1:14">
      <c r="A345" s="5" t="s">
        <v>1063</v>
      </c>
      <c r="B345" s="2" t="s">
        <v>90</v>
      </c>
      <c r="C345" s="2" t="s">
        <v>1064</v>
      </c>
      <c r="D345" s="2" t="s">
        <v>1065</v>
      </c>
      <c r="E345" s="5" t="str">
        <f>HYPERLINK("https://twitter.com/TheHerald_Sun","@TheHerald_Sun")</f>
        <v>@TheHerald_Sun</v>
      </c>
      <c r="F345" s="5" t="s">
        <v>433</v>
      </c>
      <c r="G345" s="5" t="str">
        <f>HYPERLINK("mailto:rtomlin@heraldsun.com","rtomlin@heraldsun.com")</f>
        <v>rtomlin@heraldsun.com</v>
      </c>
      <c r="H345" s="2" t="s">
        <v>1066</v>
      </c>
      <c r="I345" s="2" t="s">
        <v>121</v>
      </c>
      <c r="J345" s="2" t="s">
        <v>30</v>
      </c>
      <c r="K345" s="2">
        <v>27705</v>
      </c>
      <c r="L345" s="2" t="s">
        <v>121</v>
      </c>
      <c r="M345" s="2" t="s">
        <v>1067</v>
      </c>
      <c r="N345" s="5" t="s">
        <v>1068</v>
      </c>
    </row>
    <row r="346" spans="1:14">
      <c r="A346" s="5" t="s">
        <v>1063</v>
      </c>
      <c r="B346" s="2" t="s">
        <v>353</v>
      </c>
      <c r="C346" s="2" t="s">
        <v>1072</v>
      </c>
      <c r="D346" s="2" t="s">
        <v>1073</v>
      </c>
      <c r="E346" s="5" t="str">
        <f>HYPERLINK("https://twitter.com/sglines2008?lang=en","@sglines2008")</f>
        <v>@sglines2008</v>
      </c>
      <c r="F346" s="5" t="s">
        <v>433</v>
      </c>
      <c r="G346" s="16" t="s">
        <v>1074</v>
      </c>
      <c r="H346" s="4" t="s">
        <v>1066</v>
      </c>
      <c r="I346" s="4" t="s">
        <v>121</v>
      </c>
      <c r="J346" s="4" t="s">
        <v>30</v>
      </c>
      <c r="K346" s="4">
        <v>27705</v>
      </c>
      <c r="L346" s="4" t="s">
        <v>121</v>
      </c>
      <c r="M346" s="4"/>
      <c r="N346" s="5" t="s">
        <v>1068</v>
      </c>
    </row>
    <row r="347" spans="1:14">
      <c r="A347" s="5" t="s">
        <v>1063</v>
      </c>
      <c r="B347" s="2" t="s">
        <v>1078</v>
      </c>
      <c r="C347" s="4" t="s">
        <v>1079</v>
      </c>
      <c r="D347" s="4" t="s">
        <v>1080</v>
      </c>
      <c r="E347" s="5" t="str">
        <f>HYPERLINK("https://twitter.com/TheHerald_Sun","@TheHerald_Sun")</f>
        <v>@TheHerald_Sun</v>
      </c>
      <c r="F347" s="5" t="s">
        <v>433</v>
      </c>
      <c r="G347" s="16" t="s">
        <v>1081</v>
      </c>
      <c r="H347" s="2" t="s">
        <v>1066</v>
      </c>
      <c r="I347" s="2" t="s">
        <v>121</v>
      </c>
      <c r="J347" s="2" t="s">
        <v>30</v>
      </c>
      <c r="K347" s="2">
        <v>27705</v>
      </c>
      <c r="L347" s="2" t="s">
        <v>121</v>
      </c>
      <c r="M347" s="2" t="s">
        <v>1082</v>
      </c>
      <c r="N347" s="5" t="s">
        <v>1068</v>
      </c>
    </row>
    <row r="348" spans="1:14">
      <c r="A348" s="5" t="s">
        <v>1063</v>
      </c>
      <c r="B348" s="2" t="s">
        <v>1083</v>
      </c>
      <c r="C348" s="4" t="s">
        <v>1084</v>
      </c>
      <c r="D348" s="4" t="s">
        <v>1085</v>
      </c>
      <c r="E348" s="5" t="str">
        <f>HYPERLINK("https://twitter.com/virginiabridges?lang=en","@virginiabridges")</f>
        <v>@virginiabridges</v>
      </c>
      <c r="F348" s="5" t="s">
        <v>433</v>
      </c>
      <c r="G348" s="5" t="str">
        <f>HYPERLINK("mailto:vbridges@heraldsun.com","vbridges@heraldsun.com")</f>
        <v>vbridges@heraldsun.com</v>
      </c>
      <c r="H348" s="2" t="s">
        <v>1066</v>
      </c>
      <c r="I348" s="2" t="s">
        <v>121</v>
      </c>
      <c r="J348" s="2" t="s">
        <v>30</v>
      </c>
      <c r="K348" s="2">
        <v>27705</v>
      </c>
      <c r="L348" s="2" t="s">
        <v>121</v>
      </c>
      <c r="M348" s="2" t="s">
        <v>1086</v>
      </c>
      <c r="N348" s="16" t="s">
        <v>1068</v>
      </c>
    </row>
    <row r="349" spans="1:14">
      <c r="A349" s="5" t="s">
        <v>1063</v>
      </c>
      <c r="B349" s="2" t="s">
        <v>938</v>
      </c>
      <c r="C349" s="2" t="s">
        <v>1075</v>
      </c>
      <c r="D349" s="2" t="s">
        <v>1076</v>
      </c>
      <c r="E349" s="5" t="str">
        <f>HYPERLINK("twitter.com/zeanes","@zeanes")</f>
        <v>@zeanes</v>
      </c>
      <c r="F349" s="5" t="s">
        <v>433</v>
      </c>
      <c r="G349" s="5" t="str">
        <f>HYPERLINK("mailto:zeanes@heraldsun.com","zeanes@heraldsun.com")</f>
        <v>zeanes@heraldsun.com</v>
      </c>
      <c r="H349" s="2" t="s">
        <v>1066</v>
      </c>
      <c r="I349" s="2" t="s">
        <v>121</v>
      </c>
      <c r="J349" s="2" t="s">
        <v>30</v>
      </c>
      <c r="K349" s="2">
        <v>27705</v>
      </c>
      <c r="L349" s="2" t="s">
        <v>121</v>
      </c>
      <c r="M349" s="2" t="s">
        <v>1077</v>
      </c>
      <c r="N349" s="5" t="s">
        <v>1068</v>
      </c>
    </row>
    <row r="350" spans="1:14">
      <c r="A350" s="5" t="s">
        <v>1063</v>
      </c>
      <c r="B350" s="2" t="s">
        <v>49</v>
      </c>
      <c r="C350" s="4"/>
      <c r="D350" s="4"/>
      <c r="E350" s="5" t="str">
        <f>HYPERLINK("https://twitter.com/TheHerald_Sun","@TheHerald_Sun")</f>
        <v>@TheHerald_Sun</v>
      </c>
      <c r="F350" s="5" t="s">
        <v>433</v>
      </c>
      <c r="G350" s="5" t="str">
        <f>HYPERLINK("mailto:letters@heraldsun.com","letters@heraldsun.com")</f>
        <v>letters@heraldsun.com</v>
      </c>
      <c r="H350" s="2" t="s">
        <v>1066</v>
      </c>
      <c r="I350" s="2" t="s">
        <v>1069</v>
      </c>
      <c r="J350" s="2" t="s">
        <v>30</v>
      </c>
      <c r="K350" s="2">
        <v>27705</v>
      </c>
      <c r="L350" s="2" t="s">
        <v>121</v>
      </c>
      <c r="M350" s="2" t="s">
        <v>1070</v>
      </c>
      <c r="N350" s="5" t="s">
        <v>1068</v>
      </c>
    </row>
    <row r="351" spans="1:14">
      <c r="A351" s="5" t="s">
        <v>1063</v>
      </c>
      <c r="B351" s="2" t="s">
        <v>68</v>
      </c>
      <c r="C351" s="4"/>
      <c r="D351" s="4"/>
      <c r="E351" s="5" t="str">
        <f>HYPERLINK("https://twitter.com/TheHerald_Sun","@TheHerald_Sun")</f>
        <v>@TheHerald_Sun</v>
      </c>
      <c r="F351" s="5" t="s">
        <v>433</v>
      </c>
      <c r="G351" s="5" t="str">
        <f>HYPERLINK("mailto:news@heraldsun.com","news@heraldsun.com")</f>
        <v>news@heraldsun.com</v>
      </c>
      <c r="H351" s="2" t="s">
        <v>1066</v>
      </c>
      <c r="I351" s="2" t="s">
        <v>121</v>
      </c>
      <c r="J351" s="2" t="s">
        <v>1071</v>
      </c>
      <c r="K351" s="2">
        <v>27705</v>
      </c>
      <c r="L351" s="2" t="s">
        <v>121</v>
      </c>
      <c r="M351" s="2" t="s">
        <v>1070</v>
      </c>
      <c r="N351" s="5" t="s">
        <v>1068</v>
      </c>
    </row>
    <row r="352" spans="1:14">
      <c r="A352" s="5" t="s">
        <v>1091</v>
      </c>
      <c r="B352" s="2" t="s">
        <v>68</v>
      </c>
      <c r="C352" s="2" t="s">
        <v>15</v>
      </c>
      <c r="D352" s="2" t="s">
        <v>15</v>
      </c>
      <c r="E352" s="16" t="s">
        <v>1094</v>
      </c>
      <c r="F352" s="5" t="s">
        <v>433</v>
      </c>
      <c r="G352" s="16" t="s">
        <v>1102</v>
      </c>
      <c r="H352" s="2" t="s">
        <v>1096</v>
      </c>
      <c r="I352" s="2" t="s">
        <v>1097</v>
      </c>
      <c r="J352" s="2" t="s">
        <v>30</v>
      </c>
      <c r="K352" s="2">
        <v>28602</v>
      </c>
      <c r="L352" s="2" t="s">
        <v>1098</v>
      </c>
      <c r="M352" s="2" t="s">
        <v>1101</v>
      </c>
      <c r="N352" s="16" t="s">
        <v>1100</v>
      </c>
    </row>
    <row r="353" spans="1:14">
      <c r="A353" s="5" t="s">
        <v>1091</v>
      </c>
      <c r="B353" s="2" t="s">
        <v>170</v>
      </c>
      <c r="C353" s="2" t="s">
        <v>459</v>
      </c>
      <c r="D353" s="2" t="s">
        <v>1103</v>
      </c>
      <c r="E353" s="16" t="s">
        <v>1094</v>
      </c>
      <c r="F353" s="5" t="s">
        <v>433</v>
      </c>
      <c r="G353" s="5" t="str">
        <f>HYPERLINK("mailto:ewillis@hickoryrecord.com","ewillis@hickoryrecord.com")</f>
        <v>ewillis@hickoryrecord.com</v>
      </c>
      <c r="H353" s="2" t="s">
        <v>1096</v>
      </c>
      <c r="I353" s="4" t="s">
        <v>1097</v>
      </c>
      <c r="J353" s="4" t="s">
        <v>30</v>
      </c>
      <c r="K353" s="4">
        <v>28602</v>
      </c>
      <c r="L353" s="4" t="s">
        <v>1098</v>
      </c>
      <c r="M353" s="4" t="s">
        <v>1101</v>
      </c>
      <c r="N353" s="5" t="s">
        <v>1100</v>
      </c>
    </row>
    <row r="354" spans="1:14">
      <c r="A354" s="5" t="s">
        <v>1091</v>
      </c>
      <c r="B354" s="2" t="s">
        <v>90</v>
      </c>
      <c r="C354" s="2" t="s">
        <v>1092</v>
      </c>
      <c r="D354" s="2" t="s">
        <v>1093</v>
      </c>
      <c r="E354" s="16" t="s">
        <v>1094</v>
      </c>
      <c r="F354" s="5" t="s">
        <v>433</v>
      </c>
      <c r="G354" s="5" t="s">
        <v>1095</v>
      </c>
      <c r="H354" s="2" t="s">
        <v>1096</v>
      </c>
      <c r="I354" s="2" t="s">
        <v>1097</v>
      </c>
      <c r="J354" s="2" t="s">
        <v>30</v>
      </c>
      <c r="K354" s="2">
        <v>28602</v>
      </c>
      <c r="L354" s="2" t="s">
        <v>1098</v>
      </c>
      <c r="M354" s="2" t="s">
        <v>1099</v>
      </c>
      <c r="N354" s="5" t="s">
        <v>1100</v>
      </c>
    </row>
    <row r="355" spans="1:14">
      <c r="A355" s="5" t="s">
        <v>1091</v>
      </c>
      <c r="B355" s="2" t="s">
        <v>942</v>
      </c>
      <c r="C355" s="4" t="s">
        <v>246</v>
      </c>
      <c r="D355" s="4" t="s">
        <v>1104</v>
      </c>
      <c r="E355" s="16" t="s">
        <v>1094</v>
      </c>
      <c r="F355" s="5" t="s">
        <v>433</v>
      </c>
      <c r="G355" s="5" t="str">
        <f>HYPERLINK("mailto:jdayberry@hickoryrecord.com","jdayberry@hickoryrecord.com")</f>
        <v>jdayberry@hickoryrecord.com</v>
      </c>
      <c r="H355" s="2" t="s">
        <v>1096</v>
      </c>
      <c r="I355" s="2" t="s">
        <v>1097</v>
      </c>
      <c r="J355" s="2" t="s">
        <v>30</v>
      </c>
      <c r="K355" s="2">
        <v>28602</v>
      </c>
      <c r="L355" s="2" t="s">
        <v>1098</v>
      </c>
      <c r="M355" s="2" t="s">
        <v>1101</v>
      </c>
      <c r="N355" s="5" t="s">
        <v>1100</v>
      </c>
    </row>
    <row r="356" spans="1:14">
      <c r="A356" s="5" t="s">
        <v>1091</v>
      </c>
      <c r="B356" s="2" t="s">
        <v>1105</v>
      </c>
      <c r="C356" s="2" t="s">
        <v>1106</v>
      </c>
      <c r="D356" s="2" t="s">
        <v>1107</v>
      </c>
      <c r="E356" s="16" t="s">
        <v>1108</v>
      </c>
      <c r="F356" s="5" t="s">
        <v>433</v>
      </c>
      <c r="G356" s="5" t="str">
        <f>HYPERLINK("mailto:mseng@hickoryrecord.com","mseng@hickoryrecord.com")</f>
        <v>mseng@hickoryrecord.com</v>
      </c>
      <c r="H356" s="2" t="s">
        <v>1096</v>
      </c>
      <c r="I356" s="4" t="s">
        <v>1097</v>
      </c>
      <c r="J356" s="4" t="s">
        <v>30</v>
      </c>
      <c r="K356" s="4">
        <v>28602</v>
      </c>
      <c r="L356" s="4" t="s">
        <v>1098</v>
      </c>
      <c r="M356" s="4" t="s">
        <v>1101</v>
      </c>
      <c r="N356" s="5" t="s">
        <v>1100</v>
      </c>
    </row>
    <row r="357" spans="1:14">
      <c r="A357" s="5" t="s">
        <v>1091</v>
      </c>
      <c r="B357" s="2" t="s">
        <v>49</v>
      </c>
      <c r="C357" s="4"/>
      <c r="D357" s="4"/>
      <c r="E357" s="5" t="str">
        <f>HYPERLINK("https://twitter.com/Hickoryrecord","@Hickoryrecord")</f>
        <v>@Hickoryrecord</v>
      </c>
      <c r="F357" s="5" t="s">
        <v>433</v>
      </c>
      <c r="G357" s="5" t="str">
        <f>HYPERLINK("mailto:news@hickoryrecord.com","news@hickoryrecord.com")</f>
        <v>news@hickoryrecord.com</v>
      </c>
      <c r="H357" s="2" t="s">
        <v>1096</v>
      </c>
      <c r="I357" s="2" t="s">
        <v>1097</v>
      </c>
      <c r="J357" s="2" t="s">
        <v>30</v>
      </c>
      <c r="K357" s="2">
        <v>28602</v>
      </c>
      <c r="L357" s="2" t="s">
        <v>1098</v>
      </c>
      <c r="M357" s="2" t="s">
        <v>1101</v>
      </c>
      <c r="N357" s="5" t="s">
        <v>1100</v>
      </c>
    </row>
    <row r="358" spans="1:14">
      <c r="A358" s="5" t="s">
        <v>2878</v>
      </c>
      <c r="B358" s="2" t="s">
        <v>170</v>
      </c>
      <c r="C358" s="2" t="s">
        <v>2884</v>
      </c>
      <c r="D358" s="2" t="s">
        <v>2885</v>
      </c>
      <c r="E358" s="5" t="str">
        <f>HYPERLINK("https://twitter.com/hcpress?lang=en","@hcpress")</f>
        <v>@hcpress</v>
      </c>
      <c r="F358" s="5" t="s">
        <v>2381</v>
      </c>
      <c r="G358" s="16" t="s">
        <v>2886</v>
      </c>
      <c r="H358" s="2" t="s">
        <v>2881</v>
      </c>
      <c r="I358" s="4" t="s">
        <v>1463</v>
      </c>
      <c r="J358" s="4" t="s">
        <v>30</v>
      </c>
      <c r="K358" s="4">
        <v>28607</v>
      </c>
      <c r="L358" s="4" t="s">
        <v>1464</v>
      </c>
      <c r="M358" s="4" t="s">
        <v>2882</v>
      </c>
      <c r="N358" s="16" t="s">
        <v>2883</v>
      </c>
    </row>
    <row r="359" spans="1:14">
      <c r="A359" s="5" t="s">
        <v>2878</v>
      </c>
      <c r="B359" s="2" t="s">
        <v>798</v>
      </c>
      <c r="C359" s="4" t="s">
        <v>1015</v>
      </c>
      <c r="D359" s="4" t="s">
        <v>2879</v>
      </c>
      <c r="E359" s="5" t="str">
        <f>HYPERLINK("https://twitter.com/hcpress","@hcpress")</f>
        <v>@hcpress</v>
      </c>
      <c r="F359" s="5" t="s">
        <v>2381</v>
      </c>
      <c r="G359" s="16" t="s">
        <v>2880</v>
      </c>
      <c r="H359" s="2" t="s">
        <v>2881</v>
      </c>
      <c r="I359" s="2" t="s">
        <v>1463</v>
      </c>
      <c r="J359" s="2" t="s">
        <v>30</v>
      </c>
      <c r="K359" s="2">
        <v>28607</v>
      </c>
      <c r="L359" s="2" t="s">
        <v>1464</v>
      </c>
      <c r="M359" s="2" t="s">
        <v>2882</v>
      </c>
      <c r="N359" s="16" t="s">
        <v>2883</v>
      </c>
    </row>
    <row r="360" spans="1:14">
      <c r="A360" s="5" t="s">
        <v>2878</v>
      </c>
      <c r="B360" s="2" t="s">
        <v>49</v>
      </c>
      <c r="C360" s="4"/>
      <c r="D360" s="4"/>
      <c r="E360" s="5" t="str">
        <f>HYPERLINK("https://twitter.com/hcpress","@hcpress")</f>
        <v>@hcpress</v>
      </c>
      <c r="F360" s="5" t="s">
        <v>2381</v>
      </c>
      <c r="G360" s="16" t="s">
        <v>2880</v>
      </c>
      <c r="H360" s="2" t="s">
        <v>2881</v>
      </c>
      <c r="I360" s="4" t="s">
        <v>1463</v>
      </c>
      <c r="J360" s="4" t="s">
        <v>30</v>
      </c>
      <c r="K360" s="4">
        <v>28607</v>
      </c>
      <c r="L360" s="4" t="s">
        <v>1464</v>
      </c>
      <c r="M360" s="4" t="s">
        <v>2882</v>
      </c>
      <c r="N360" s="16" t="s">
        <v>2883</v>
      </c>
    </row>
    <row r="361" spans="1:14">
      <c r="A361" s="5" t="s">
        <v>1109</v>
      </c>
      <c r="B361" s="2" t="s">
        <v>847</v>
      </c>
      <c r="C361" s="4" t="s">
        <v>1125</v>
      </c>
      <c r="D361" s="4" t="s">
        <v>1126</v>
      </c>
      <c r="E361" s="16" t="s">
        <v>1121</v>
      </c>
      <c r="F361" s="5" t="s">
        <v>433</v>
      </c>
      <c r="G361" s="16" t="s">
        <v>1127</v>
      </c>
      <c r="H361" s="2" t="s">
        <v>1112</v>
      </c>
      <c r="I361" s="2" t="s">
        <v>1113</v>
      </c>
      <c r="J361" s="2" t="s">
        <v>30</v>
      </c>
      <c r="K361" s="2">
        <v>27262</v>
      </c>
      <c r="L361" s="2" t="s">
        <v>45</v>
      </c>
      <c r="M361" s="2" t="s">
        <v>1124</v>
      </c>
      <c r="N361" s="5" t="s">
        <v>1115</v>
      </c>
    </row>
    <row r="362" spans="1:14">
      <c r="A362" s="5" t="s">
        <v>1109</v>
      </c>
      <c r="B362" s="2" t="s">
        <v>719</v>
      </c>
      <c r="C362" s="4" t="s">
        <v>883</v>
      </c>
      <c r="D362" s="4" t="s">
        <v>716</v>
      </c>
      <c r="E362" s="16" t="s">
        <v>1121</v>
      </c>
      <c r="F362" s="5" t="s">
        <v>433</v>
      </c>
      <c r="G362" s="16" t="s">
        <v>1123</v>
      </c>
      <c r="H362" s="2" t="s">
        <v>1112</v>
      </c>
      <c r="I362" s="2" t="s">
        <v>1113</v>
      </c>
      <c r="J362" s="2" t="s">
        <v>30</v>
      </c>
      <c r="K362" s="2">
        <v>27262</v>
      </c>
      <c r="L362" s="2" t="s">
        <v>45</v>
      </c>
      <c r="M362" s="2" t="s">
        <v>1124</v>
      </c>
      <c r="N362" s="5" t="s">
        <v>1115</v>
      </c>
    </row>
    <row r="363" spans="1:14">
      <c r="A363" s="5" t="s">
        <v>1109</v>
      </c>
      <c r="B363" s="2" t="s">
        <v>847</v>
      </c>
      <c r="C363" s="2" t="s">
        <v>1128</v>
      </c>
      <c r="D363" s="2" t="s">
        <v>1065</v>
      </c>
      <c r="E363" s="5" t="str">
        <f>HYPERLINK("https://twitter.com/HPEjimmy","@HPEjimmy")</f>
        <v>@HPEjimmy</v>
      </c>
      <c r="F363" s="5" t="s">
        <v>433</v>
      </c>
      <c r="G363" s="5" t="str">
        <f>HYPERLINK("mailto:jtomlin@hpenews.com","jtomlin@hpenews.com")</f>
        <v>jtomlin@hpenews.com</v>
      </c>
      <c r="H363" s="2" t="s">
        <v>1112</v>
      </c>
      <c r="I363" s="2" t="s">
        <v>1113</v>
      </c>
      <c r="J363" s="2" t="s">
        <v>30</v>
      </c>
      <c r="K363" s="2">
        <v>27262</v>
      </c>
      <c r="L363" s="2" t="s">
        <v>45</v>
      </c>
      <c r="M363" s="2" t="s">
        <v>1124</v>
      </c>
      <c r="N363" s="5" t="s">
        <v>1115</v>
      </c>
    </row>
    <row r="364" spans="1:14">
      <c r="A364" s="5" t="s">
        <v>1109</v>
      </c>
      <c r="B364" s="2" t="s">
        <v>1110</v>
      </c>
      <c r="C364" s="2" t="s">
        <v>584</v>
      </c>
      <c r="D364" s="2" t="s">
        <v>1111</v>
      </c>
      <c r="E364" s="5" t="str">
        <f>HYPERLINK("https://twitter.com/HPEjoe","@HPEjoe")</f>
        <v>@HPEjoe</v>
      </c>
      <c r="F364" s="5" t="s">
        <v>433</v>
      </c>
      <c r="G364" s="5" t="str">
        <f>HYPERLINK("mailto:jfeeney@hpenews.com","jfeeney@hpenews.com")</f>
        <v>jfeeney@hpenews.com</v>
      </c>
      <c r="H364" s="2" t="s">
        <v>1112</v>
      </c>
      <c r="I364" s="2" t="s">
        <v>1113</v>
      </c>
      <c r="J364" s="2" t="s">
        <v>30</v>
      </c>
      <c r="K364" s="2">
        <v>27262</v>
      </c>
      <c r="L364" s="2" t="s">
        <v>45</v>
      </c>
      <c r="M364" s="2" t="s">
        <v>1114</v>
      </c>
      <c r="N364" s="5" t="s">
        <v>1115</v>
      </c>
    </row>
    <row r="365" spans="1:14">
      <c r="A365" s="5" t="s">
        <v>1109</v>
      </c>
      <c r="B365" s="2" t="s">
        <v>90</v>
      </c>
      <c r="C365" s="4" t="s">
        <v>1116</v>
      </c>
      <c r="D365" s="4" t="s">
        <v>1117</v>
      </c>
      <c r="E365" s="5" t="str">
        <f>HYPERLINK("https://twitter.com/hpemegan?lang=en","@HPEmegan")</f>
        <v>@HPEmegan</v>
      </c>
      <c r="F365" s="5" t="s">
        <v>433</v>
      </c>
      <c r="G365" s="5" t="str">
        <f>HYPERLINK("mailto:mward@hpenews.com","mward@hpenews.com")</f>
        <v>mward@hpenews.com</v>
      </c>
      <c r="H365" s="2" t="s">
        <v>1112</v>
      </c>
      <c r="I365" s="2" t="s">
        <v>1113</v>
      </c>
      <c r="J365" s="2" t="s">
        <v>30</v>
      </c>
      <c r="K365" s="2">
        <v>27262</v>
      </c>
      <c r="L365" s="2" t="s">
        <v>45</v>
      </c>
      <c r="M365" s="2" t="s">
        <v>1118</v>
      </c>
      <c r="N365" s="5" t="s">
        <v>1115</v>
      </c>
    </row>
    <row r="366" spans="1:14">
      <c r="A366" s="5" t="s">
        <v>1109</v>
      </c>
      <c r="B366" s="2" t="s">
        <v>1130</v>
      </c>
      <c r="C366" s="2" t="s">
        <v>1131</v>
      </c>
      <c r="D366" s="2" t="s">
        <v>1132</v>
      </c>
      <c r="E366" s="5" t="str">
        <f>HYPERLINK("https://twitter.com/HPEpat","@HPEpat")</f>
        <v>@HPEpat</v>
      </c>
      <c r="F366" s="5" t="s">
        <v>433</v>
      </c>
      <c r="G366" s="5" t="str">
        <f>HYPERLINK("mailto:pkimbrough@hpenews.com","pkimbrough@hpenews.com")</f>
        <v>pkimbrough@hpenews.com</v>
      </c>
      <c r="H366" s="2" t="s">
        <v>1112</v>
      </c>
      <c r="I366" s="2" t="s">
        <v>1113</v>
      </c>
      <c r="J366" s="2" t="s">
        <v>30</v>
      </c>
      <c r="K366" s="2">
        <v>27262</v>
      </c>
      <c r="L366" s="2" t="s">
        <v>45</v>
      </c>
      <c r="M366" s="2" t="s">
        <v>1133</v>
      </c>
      <c r="N366" s="5" t="s">
        <v>1115</v>
      </c>
    </row>
    <row r="367" spans="1:14">
      <c r="A367" s="5" t="s">
        <v>1109</v>
      </c>
      <c r="B367" s="2" t="s">
        <v>1003</v>
      </c>
      <c r="C367" s="2" t="s">
        <v>677</v>
      </c>
      <c r="D367" s="2" t="s">
        <v>1088</v>
      </c>
      <c r="E367" s="5" t="str">
        <f>HYPERLINK("https://twitter.com/hpepaul","@HPEpaul")</f>
        <v>@HPEpaul</v>
      </c>
      <c r="F367" s="5" t="s">
        <v>433</v>
      </c>
      <c r="G367" s="5" t="str">
        <f>HYPERLINK("mailto:pjohnson@hprnews.com","pjohnson@hprnews.com")</f>
        <v>pjohnson@hprnews.com</v>
      </c>
      <c r="H367" s="2" t="s">
        <v>1112</v>
      </c>
      <c r="I367" s="2" t="s">
        <v>1113</v>
      </c>
      <c r="J367" s="2" t="s">
        <v>30</v>
      </c>
      <c r="K367" s="2">
        <v>27262</v>
      </c>
      <c r="L367" s="2" t="s">
        <v>45</v>
      </c>
      <c r="M367" s="2" t="s">
        <v>1129</v>
      </c>
      <c r="N367" s="5" t="s">
        <v>1115</v>
      </c>
    </row>
    <row r="368" spans="1:14">
      <c r="A368" s="5" t="s">
        <v>1109</v>
      </c>
      <c r="B368" s="2" t="s">
        <v>353</v>
      </c>
      <c r="C368" s="2" t="s">
        <v>1119</v>
      </c>
      <c r="D368" s="2" t="s">
        <v>1120</v>
      </c>
      <c r="E368" s="16" t="s">
        <v>1121</v>
      </c>
      <c r="F368" s="5" t="s">
        <v>433</v>
      </c>
      <c r="G368" s="5" t="str">
        <f>HYPERLINK("mailto:rbean@hpenews.com","rbean@hpenews.com")</f>
        <v>rbean@hpenews.com</v>
      </c>
      <c r="H368" s="2" t="s">
        <v>1112</v>
      </c>
      <c r="I368" s="2" t="s">
        <v>1113</v>
      </c>
      <c r="J368" s="2" t="s">
        <v>30</v>
      </c>
      <c r="K368" s="2">
        <v>27262</v>
      </c>
      <c r="L368" s="2" t="s">
        <v>45</v>
      </c>
      <c r="M368" s="2" t="s">
        <v>1122</v>
      </c>
      <c r="N368" s="16" t="s">
        <v>1115</v>
      </c>
    </row>
    <row r="369" spans="1:15">
      <c r="A369" s="5" t="s">
        <v>1109</v>
      </c>
      <c r="B369" s="2" t="s">
        <v>49</v>
      </c>
      <c r="C369" s="4"/>
      <c r="D369" s="4"/>
      <c r="E369" s="5" t="str">
        <f>HYPERLINK("https://twitter.com/HPEnterprise","@HPEnterprise")</f>
        <v>@HPEnterprise</v>
      </c>
      <c r="F369" s="5" t="s">
        <v>433</v>
      </c>
      <c r="G369" s="5" t="str">
        <f>HYPERLINK("mailto:letterbox@hpenews.com","letterbox@hpenews.com")</f>
        <v>letterbox@hpenews.com</v>
      </c>
      <c r="H369" s="2" t="s">
        <v>1112</v>
      </c>
      <c r="I369" s="2" t="s">
        <v>1113</v>
      </c>
      <c r="J369" s="2" t="s">
        <v>30</v>
      </c>
      <c r="K369" s="2">
        <v>27262</v>
      </c>
      <c r="L369" s="2" t="s">
        <v>45</v>
      </c>
      <c r="M369" s="2" t="s">
        <v>1118</v>
      </c>
      <c r="N369" s="5" t="s">
        <v>1115</v>
      </c>
    </row>
    <row r="370" spans="1:15">
      <c r="A370" s="5" t="s">
        <v>1109</v>
      </c>
      <c r="B370" s="2" t="s">
        <v>68</v>
      </c>
      <c r="C370" s="4"/>
      <c r="D370" s="4"/>
      <c r="E370" s="5" t="str">
        <f>HYPERLINK("https://twitter.com/HPEnterprise","@HPEnterprise")</f>
        <v>@HPEnterprise</v>
      </c>
      <c r="F370" s="5" t="s">
        <v>433</v>
      </c>
      <c r="G370" s="5" t="str">
        <f>HYPERLINK("mailto:editor@hpenews.com","editor@hpenews.com")</f>
        <v>editor@hpenews.com</v>
      </c>
      <c r="H370" s="2" t="s">
        <v>1112</v>
      </c>
      <c r="I370" s="2" t="s">
        <v>1113</v>
      </c>
      <c r="J370" s="2" t="s">
        <v>30</v>
      </c>
      <c r="K370" s="2">
        <v>27262</v>
      </c>
      <c r="L370" s="2" t="s">
        <v>45</v>
      </c>
      <c r="M370" s="2" t="s">
        <v>1118</v>
      </c>
      <c r="N370" s="5" t="s">
        <v>1115</v>
      </c>
    </row>
    <row r="371" spans="1:15">
      <c r="A371" s="5" t="s">
        <v>2887</v>
      </c>
      <c r="B371" s="2" t="s">
        <v>68</v>
      </c>
      <c r="C371" s="2" t="s">
        <v>15</v>
      </c>
      <c r="D371" s="2" t="s">
        <v>15</v>
      </c>
      <c r="E371" s="10" t="s">
        <v>5195</v>
      </c>
      <c r="F371" s="5" t="s">
        <v>2381</v>
      </c>
      <c r="G371" s="16" t="s">
        <v>2888</v>
      </c>
      <c r="H371" s="2" t="s">
        <v>2889</v>
      </c>
      <c r="I371" s="2" t="s">
        <v>2890</v>
      </c>
      <c r="J371" s="2" t="s">
        <v>30</v>
      </c>
      <c r="K371" s="2">
        <v>28741</v>
      </c>
      <c r="L371" s="2" t="s">
        <v>2845</v>
      </c>
      <c r="M371" s="2" t="s">
        <v>2891</v>
      </c>
      <c r="N371" s="16" t="s">
        <v>2892</v>
      </c>
    </row>
    <row r="372" spans="1:15">
      <c r="A372" s="5" t="s">
        <v>2887</v>
      </c>
      <c r="B372" s="2" t="s">
        <v>353</v>
      </c>
      <c r="C372" s="2" t="s">
        <v>2571</v>
      </c>
      <c r="D372" s="2" t="s">
        <v>2752</v>
      </c>
      <c r="E372" s="10" t="s">
        <v>5195</v>
      </c>
      <c r="F372" s="5" t="s">
        <v>2381</v>
      </c>
      <c r="G372" s="16" t="s">
        <v>2894</v>
      </c>
      <c r="H372" s="2" t="s">
        <v>2889</v>
      </c>
      <c r="I372" s="2" t="s">
        <v>2890</v>
      </c>
      <c r="J372" s="2" t="s">
        <v>30</v>
      </c>
      <c r="K372" s="2">
        <v>28741</v>
      </c>
      <c r="L372" s="2" t="s">
        <v>2845</v>
      </c>
      <c r="M372" s="2" t="s">
        <v>2891</v>
      </c>
      <c r="N372" s="16" t="s">
        <v>2892</v>
      </c>
    </row>
    <row r="373" spans="1:15">
      <c r="A373" s="5" t="s">
        <v>2887</v>
      </c>
      <c r="B373" s="2" t="s">
        <v>170</v>
      </c>
      <c r="C373" s="2" t="s">
        <v>2895</v>
      </c>
      <c r="D373" s="2" t="s">
        <v>27</v>
      </c>
      <c r="E373" s="10" t="s">
        <v>5195</v>
      </c>
      <c r="F373" s="5" t="s">
        <v>2381</v>
      </c>
      <c r="G373" s="16" t="s">
        <v>2896</v>
      </c>
      <c r="H373" s="2" t="s">
        <v>2889</v>
      </c>
      <c r="I373" s="2" t="s">
        <v>2890</v>
      </c>
      <c r="J373" s="2" t="s">
        <v>30</v>
      </c>
      <c r="K373" s="2">
        <v>28741</v>
      </c>
      <c r="L373" s="2" t="s">
        <v>2845</v>
      </c>
      <c r="M373" s="2" t="s">
        <v>2891</v>
      </c>
      <c r="N373" s="16" t="s">
        <v>2897</v>
      </c>
    </row>
    <row r="374" spans="1:15">
      <c r="A374" s="5" t="s">
        <v>2887</v>
      </c>
      <c r="B374" s="2" t="s">
        <v>49</v>
      </c>
      <c r="C374" s="4"/>
      <c r="D374" s="4"/>
      <c r="E374" s="10" t="s">
        <v>5195</v>
      </c>
      <c r="F374" s="5" t="s">
        <v>2381</v>
      </c>
      <c r="G374" s="16" t="s">
        <v>2893</v>
      </c>
      <c r="H374" s="2" t="s">
        <v>2889</v>
      </c>
      <c r="I374" s="2" t="s">
        <v>2890</v>
      </c>
      <c r="J374" s="2" t="s">
        <v>30</v>
      </c>
      <c r="K374" s="2">
        <v>28741</v>
      </c>
      <c r="L374" s="2" t="s">
        <v>2845</v>
      </c>
      <c r="M374" s="2" t="s">
        <v>2891</v>
      </c>
      <c r="N374" s="16" t="s">
        <v>2892</v>
      </c>
    </row>
    <row r="375" spans="1:15">
      <c r="A375" s="5" t="s">
        <v>2898</v>
      </c>
      <c r="B375" s="2" t="s">
        <v>752</v>
      </c>
      <c r="C375" s="2" t="s">
        <v>195</v>
      </c>
      <c r="D375" s="2" t="s">
        <v>2899</v>
      </c>
      <c r="E375" s="10" t="s">
        <v>5195</v>
      </c>
      <c r="F375" s="5" t="s">
        <v>2381</v>
      </c>
      <c r="G375" s="16" t="s">
        <v>2900</v>
      </c>
      <c r="H375" s="2" t="s">
        <v>2901</v>
      </c>
      <c r="I375" s="2" t="s">
        <v>2890</v>
      </c>
      <c r="J375" s="2" t="s">
        <v>30</v>
      </c>
      <c r="K375" s="2">
        <v>28741</v>
      </c>
      <c r="L375" s="2" t="s">
        <v>2845</v>
      </c>
      <c r="M375" s="2" t="s">
        <v>2902</v>
      </c>
      <c r="N375" s="16" t="s">
        <v>2903</v>
      </c>
    </row>
    <row r="376" spans="1:15">
      <c r="A376" s="5" t="s">
        <v>2904</v>
      </c>
      <c r="B376" s="2" t="s">
        <v>68</v>
      </c>
      <c r="C376" s="4"/>
      <c r="D376" s="4"/>
      <c r="E376" s="16" t="s">
        <v>2905</v>
      </c>
      <c r="F376" s="5" t="s">
        <v>2381</v>
      </c>
      <c r="G376" s="16" t="s">
        <v>2906</v>
      </c>
      <c r="H376" s="2" t="s">
        <v>2907</v>
      </c>
      <c r="I376" s="2" t="s">
        <v>305</v>
      </c>
      <c r="J376" s="2" t="s">
        <v>30</v>
      </c>
      <c r="K376" s="2">
        <v>28813</v>
      </c>
      <c r="L376" s="2" t="s">
        <v>306</v>
      </c>
      <c r="M376" s="2" t="s">
        <v>2908</v>
      </c>
      <c r="N376" s="16" t="s">
        <v>2909</v>
      </c>
      <c r="O376" s="2" t="s">
        <v>2382</v>
      </c>
    </row>
    <row r="377" spans="1:15">
      <c r="A377" s="34" t="s">
        <v>1134</v>
      </c>
      <c r="B377" s="2" t="s">
        <v>90</v>
      </c>
      <c r="C377" s="2" t="s">
        <v>589</v>
      </c>
      <c r="D377" s="2" t="s">
        <v>1135</v>
      </c>
      <c r="E377" s="10" t="str">
        <f>HYPERLINK("https://twitter.com/markplemmons","@markplemmons")</f>
        <v>@markplemmons</v>
      </c>
      <c r="F377" s="5" t="s">
        <v>433</v>
      </c>
      <c r="G377" s="5" t="str">
        <f>HYPERLINK("mailto:mplemmons@independenttribune.com","mplemmons@independenttribune.com")</f>
        <v>mplemmons@independenttribune.com</v>
      </c>
      <c r="H377" s="2" t="s">
        <v>656</v>
      </c>
      <c r="I377" s="2" t="s">
        <v>559</v>
      </c>
      <c r="J377" s="2" t="s">
        <v>30</v>
      </c>
      <c r="K377" s="2">
        <v>28025</v>
      </c>
      <c r="L377" s="2" t="s">
        <v>657</v>
      </c>
      <c r="M377" s="2" t="s">
        <v>1136</v>
      </c>
      <c r="N377" s="16" t="s">
        <v>1137</v>
      </c>
    </row>
    <row r="378" spans="1:15">
      <c r="A378" s="5" t="s">
        <v>2189</v>
      </c>
      <c r="B378" s="2" t="s">
        <v>170</v>
      </c>
      <c r="C378" s="2" t="s">
        <v>1722</v>
      </c>
      <c r="D378" s="2" t="s">
        <v>2200</v>
      </c>
      <c r="E378" s="16" t="s">
        <v>5199</v>
      </c>
      <c r="F378" s="5" t="s">
        <v>2179</v>
      </c>
      <c r="G378" s="16" t="s">
        <v>2201</v>
      </c>
      <c r="H378" s="2" t="s">
        <v>2202</v>
      </c>
      <c r="I378" s="2" t="s">
        <v>121</v>
      </c>
      <c r="J378" s="2" t="s">
        <v>30</v>
      </c>
      <c r="K378" s="2">
        <v>27701</v>
      </c>
      <c r="L378" s="2" t="s">
        <v>121</v>
      </c>
      <c r="M378" s="2" t="s">
        <v>2195</v>
      </c>
      <c r="N378" s="5" t="s">
        <v>2196</v>
      </c>
    </row>
    <row r="379" spans="1:15">
      <c r="A379" s="5" t="s">
        <v>2189</v>
      </c>
      <c r="B379" s="2" t="s">
        <v>2197</v>
      </c>
      <c r="C379" s="2" t="s">
        <v>1260</v>
      </c>
      <c r="D379" s="2" t="s">
        <v>2198</v>
      </c>
      <c r="E379" s="16" t="s">
        <v>5199</v>
      </c>
      <c r="F379" s="5" t="s">
        <v>2179</v>
      </c>
      <c r="G379" s="16" t="s">
        <v>2199</v>
      </c>
      <c r="H379" s="2" t="s">
        <v>2194</v>
      </c>
      <c r="I379" s="2" t="s">
        <v>121</v>
      </c>
      <c r="J379" s="2" t="s">
        <v>30</v>
      </c>
      <c r="K379" s="2">
        <v>27701</v>
      </c>
      <c r="L379" s="2" t="s">
        <v>121</v>
      </c>
      <c r="M379" s="2" t="s">
        <v>2195</v>
      </c>
      <c r="N379" s="5" t="s">
        <v>2196</v>
      </c>
    </row>
    <row r="380" spans="1:15">
      <c r="A380" s="5" t="s">
        <v>2189</v>
      </c>
      <c r="B380" s="2" t="s">
        <v>90</v>
      </c>
      <c r="C380" s="4" t="s">
        <v>2190</v>
      </c>
      <c r="D380" s="2" t="s">
        <v>2191</v>
      </c>
      <c r="E380" s="16" t="s">
        <v>2192</v>
      </c>
      <c r="F380" s="5" t="s">
        <v>2179</v>
      </c>
      <c r="G380" s="5" t="s">
        <v>2193</v>
      </c>
      <c r="H380" s="2" t="s">
        <v>2194</v>
      </c>
      <c r="I380" s="2" t="s">
        <v>121</v>
      </c>
      <c r="J380" s="2" t="s">
        <v>30</v>
      </c>
      <c r="K380" s="2">
        <v>27715</v>
      </c>
      <c r="L380" s="2" t="s">
        <v>121</v>
      </c>
      <c r="M380" s="2" t="s">
        <v>2195</v>
      </c>
      <c r="N380" s="16" t="s">
        <v>2196</v>
      </c>
    </row>
    <row r="381" spans="1:15">
      <c r="A381" s="5" t="s">
        <v>2189</v>
      </c>
      <c r="B381" s="2" t="s">
        <v>170</v>
      </c>
      <c r="C381" s="4" t="s">
        <v>1398</v>
      </c>
      <c r="D381" s="2" t="s">
        <v>2203</v>
      </c>
      <c r="E381" s="16" t="s">
        <v>5199</v>
      </c>
      <c r="F381" s="5" t="s">
        <v>2179</v>
      </c>
      <c r="G381" s="16" t="s">
        <v>2204</v>
      </c>
      <c r="H381" s="2" t="s">
        <v>2202</v>
      </c>
      <c r="I381" s="2" t="s">
        <v>121</v>
      </c>
      <c r="J381" s="2" t="s">
        <v>30</v>
      </c>
      <c r="K381" s="2">
        <v>27701</v>
      </c>
      <c r="L381" s="2" t="s">
        <v>121</v>
      </c>
      <c r="M381" s="2" t="s">
        <v>2195</v>
      </c>
      <c r="N381" s="5" t="s">
        <v>2196</v>
      </c>
    </row>
    <row r="382" spans="1:15">
      <c r="A382" s="5" t="s">
        <v>2189</v>
      </c>
      <c r="B382" s="2" t="s">
        <v>49</v>
      </c>
      <c r="C382" s="4"/>
      <c r="D382" s="4"/>
      <c r="E382" s="16" t="s">
        <v>5199</v>
      </c>
      <c r="F382" s="5" t="s">
        <v>2179</v>
      </c>
      <c r="G382" s="5" t="str">
        <f>HYPERLINK("mailto:backtalk@indyweek.com","backtalk@indyweek.com")</f>
        <v>backtalk@indyweek.com</v>
      </c>
      <c r="H382" s="2" t="s">
        <v>2194</v>
      </c>
      <c r="I382" s="2" t="s">
        <v>121</v>
      </c>
      <c r="J382" s="2" t="s">
        <v>30</v>
      </c>
      <c r="K382" s="2">
        <v>27715</v>
      </c>
      <c r="L382" s="2" t="s">
        <v>121</v>
      </c>
      <c r="M382" s="2" t="s">
        <v>2195</v>
      </c>
      <c r="N382" s="16" t="s">
        <v>2196</v>
      </c>
    </row>
    <row r="383" spans="1:15">
      <c r="A383" s="5" t="s">
        <v>1993</v>
      </c>
      <c r="B383" s="2" t="s">
        <v>673</v>
      </c>
      <c r="C383" s="4" t="s">
        <v>1999</v>
      </c>
      <c r="D383" s="4" t="s">
        <v>2000</v>
      </c>
      <c r="E383" s="10" t="str">
        <f>HYPERLINK("https://twitter.com/ncinsider","@ncinsider")</f>
        <v>@ncinsider</v>
      </c>
      <c r="F383" s="5" t="s">
        <v>53</v>
      </c>
      <c r="G383" s="16" t="s">
        <v>2001</v>
      </c>
      <c r="I383" s="2" t="s">
        <v>226</v>
      </c>
      <c r="J383" s="2" t="s">
        <v>30</v>
      </c>
      <c r="L383" s="2" t="s">
        <v>227</v>
      </c>
      <c r="M383" s="2" t="s">
        <v>2002</v>
      </c>
      <c r="N383" s="16" t="s">
        <v>1998</v>
      </c>
    </row>
    <row r="384" spans="1:15">
      <c r="A384" s="5" t="s">
        <v>1993</v>
      </c>
      <c r="B384" s="2" t="s">
        <v>90</v>
      </c>
      <c r="C384" s="2" t="s">
        <v>1994</v>
      </c>
      <c r="D384" s="2" t="s">
        <v>1995</v>
      </c>
      <c r="E384" s="10" t="str">
        <f>HYPERLINK("https://twitter.com/ncinsider","@ncinsider")</f>
        <v>@ncinsider</v>
      </c>
      <c r="F384" s="5" t="s">
        <v>53</v>
      </c>
      <c r="G384" s="5" t="s">
        <v>1996</v>
      </c>
      <c r="I384" s="2" t="s">
        <v>226</v>
      </c>
      <c r="J384" s="2" t="s">
        <v>30</v>
      </c>
      <c r="L384" s="2" t="s">
        <v>227</v>
      </c>
      <c r="M384" s="2" t="s">
        <v>1997</v>
      </c>
      <c r="N384" s="16" t="s">
        <v>1998</v>
      </c>
    </row>
    <row r="385" spans="1:14">
      <c r="A385" s="5" t="s">
        <v>1993</v>
      </c>
      <c r="B385" s="2" t="s">
        <v>2003</v>
      </c>
      <c r="C385" s="2" t="s">
        <v>2004</v>
      </c>
      <c r="D385" s="2" t="s">
        <v>2005</v>
      </c>
      <c r="E385" s="5" t="str">
        <f>HYPERLINK("https://twitter.com/ncinsider","@ncinsider")</f>
        <v>@ncinsider</v>
      </c>
      <c r="F385" s="5" t="s">
        <v>53</v>
      </c>
      <c r="G385" s="16" t="s">
        <v>2006</v>
      </c>
      <c r="I385" s="2" t="s">
        <v>226</v>
      </c>
      <c r="J385" s="2" t="s">
        <v>30</v>
      </c>
      <c r="L385" s="2" t="s">
        <v>227</v>
      </c>
      <c r="M385" s="2" t="s">
        <v>1997</v>
      </c>
      <c r="N385" s="16" t="s">
        <v>1998</v>
      </c>
    </row>
    <row r="386" spans="1:14">
      <c r="A386" s="5" t="s">
        <v>1993</v>
      </c>
      <c r="B386" s="2" t="s">
        <v>170</v>
      </c>
      <c r="C386" s="2" t="s">
        <v>2007</v>
      </c>
      <c r="D386" s="2" t="s">
        <v>2008</v>
      </c>
      <c r="E386" s="5" t="str">
        <f>HYPERLINK("https://twitter.com/ncinsider","@ncinsider")</f>
        <v>@ncinsider</v>
      </c>
      <c r="F386" s="5" t="s">
        <v>53</v>
      </c>
      <c r="G386" s="5" t="s">
        <v>2009</v>
      </c>
      <c r="I386" s="2" t="s">
        <v>226</v>
      </c>
      <c r="J386" s="2" t="s">
        <v>30</v>
      </c>
      <c r="L386" s="2" t="s">
        <v>227</v>
      </c>
      <c r="M386" s="2" t="s">
        <v>1997</v>
      </c>
      <c r="N386" s="16" t="s">
        <v>1998</v>
      </c>
    </row>
    <row r="387" spans="1:14">
      <c r="A387" s="5" t="s">
        <v>2010</v>
      </c>
      <c r="B387" s="2" t="s">
        <v>90</v>
      </c>
      <c r="C387" s="4" t="s">
        <v>2011</v>
      </c>
      <c r="D387" s="2" t="s">
        <v>2012</v>
      </c>
      <c r="E387" s="5" t="str">
        <f>HYPERLINK("https://twitter.com/IslandFreePress","@IslandFreePress")</f>
        <v>@IslandFreePress</v>
      </c>
      <c r="F387" s="5" t="s">
        <v>53</v>
      </c>
      <c r="G387" s="16" t="s">
        <v>2013</v>
      </c>
      <c r="I387" s="2" t="s">
        <v>2014</v>
      </c>
      <c r="J387" s="2" t="s">
        <v>30</v>
      </c>
      <c r="L387" s="2" t="s">
        <v>1803</v>
      </c>
      <c r="M387" s="2" t="s">
        <v>2015</v>
      </c>
      <c r="N387" s="16" t="s">
        <v>2016</v>
      </c>
    </row>
    <row r="388" spans="1:14">
      <c r="A388" s="5" t="s">
        <v>2910</v>
      </c>
      <c r="B388" s="2" t="s">
        <v>129</v>
      </c>
      <c r="C388" s="2" t="s">
        <v>2911</v>
      </c>
      <c r="D388" s="2" t="s">
        <v>2912</v>
      </c>
      <c r="E388" s="10" t="s">
        <v>5195</v>
      </c>
      <c r="F388" s="5" t="s">
        <v>2381</v>
      </c>
      <c r="G388" s="16" t="s">
        <v>2913</v>
      </c>
      <c r="H388" s="2" t="s">
        <v>2914</v>
      </c>
      <c r="I388" s="2" t="s">
        <v>2915</v>
      </c>
      <c r="J388" s="2" t="s">
        <v>30</v>
      </c>
      <c r="K388" s="2">
        <v>28428</v>
      </c>
      <c r="L388" s="2" t="s">
        <v>382</v>
      </c>
      <c r="M388" s="2" t="s">
        <v>2916</v>
      </c>
      <c r="N388" s="16" t="s">
        <v>2917</v>
      </c>
    </row>
    <row r="389" spans="1:14">
      <c r="A389" s="5" t="s">
        <v>1138</v>
      </c>
      <c r="B389" s="2" t="s">
        <v>90</v>
      </c>
      <c r="C389" s="2" t="s">
        <v>1140</v>
      </c>
      <c r="D389" s="2" t="s">
        <v>1148</v>
      </c>
      <c r="E389" s="5" t="str">
        <f>HYPERLINK("https://twitter.com/amandawrites?lang=en","@AmandaWrites")</f>
        <v>@AmandaWrites</v>
      </c>
      <c r="F389" s="5" t="s">
        <v>433</v>
      </c>
      <c r="G389" s="5" t="str">
        <f>HYPERLINK("mailto:amanda.humphrey@jdnews.com","amanda.humphrey@jdnews.com")</f>
        <v>amanda.humphrey@jdnews.com</v>
      </c>
      <c r="H389" s="2" t="s">
        <v>1142</v>
      </c>
      <c r="I389" s="2" t="s">
        <v>1143</v>
      </c>
      <c r="J389" s="2" t="s">
        <v>30</v>
      </c>
      <c r="K389" s="2">
        <v>28540</v>
      </c>
      <c r="L389" s="2" t="s">
        <v>1145</v>
      </c>
      <c r="M389" s="2" t="s">
        <v>1149</v>
      </c>
      <c r="N389" s="5" t="s">
        <v>1147</v>
      </c>
    </row>
    <row r="390" spans="1:14">
      <c r="A390" s="5" t="s">
        <v>1138</v>
      </c>
      <c r="B390" s="2" t="s">
        <v>1139</v>
      </c>
      <c r="C390" s="2" t="s">
        <v>1140</v>
      </c>
      <c r="D390" s="2" t="s">
        <v>1141</v>
      </c>
      <c r="E390" s="5" t="str">
        <f>HYPERLINK("https://twitter.com/AmandaThames","@AmandaThames")</f>
        <v>@AmandaThames</v>
      </c>
      <c r="F390" s="5" t="s">
        <v>433</v>
      </c>
      <c r="G390" s="5" t="str">
        <f>HYPERLINK("mailto:amanda.thames@jdnews.com","amanda.thames@jdnews.com")</f>
        <v>amanda.thames@jdnews.com</v>
      </c>
      <c r="H390" s="2" t="s">
        <v>1142</v>
      </c>
      <c r="I390" s="2" t="s">
        <v>1143</v>
      </c>
      <c r="J390" s="2" t="s">
        <v>1144</v>
      </c>
      <c r="K390" s="2">
        <v>28540</v>
      </c>
      <c r="L390" s="2" t="s">
        <v>1145</v>
      </c>
      <c r="M390" s="2" t="s">
        <v>1146</v>
      </c>
      <c r="N390" s="5" t="s">
        <v>1147</v>
      </c>
    </row>
    <row r="391" spans="1:14">
      <c r="A391" s="5" t="s">
        <v>1138</v>
      </c>
      <c r="B391" s="2" t="s">
        <v>827</v>
      </c>
      <c r="C391" s="4" t="s">
        <v>1150</v>
      </c>
      <c r="D391" s="2" t="s">
        <v>1151</v>
      </c>
      <c r="E391" s="16" t="s">
        <v>5200</v>
      </c>
      <c r="F391" s="5" t="s">
        <v>433</v>
      </c>
      <c r="G391" s="5" t="str">
        <f>HYPERLINK("mailto:anita.perrin@jdnews.com","anita.perrin@jdnews.com")</f>
        <v>anita.perrin@jdnews.com</v>
      </c>
      <c r="H391" s="2" t="s">
        <v>1142</v>
      </c>
      <c r="I391" s="2" t="s">
        <v>1143</v>
      </c>
      <c r="J391" s="2" t="s">
        <v>30</v>
      </c>
      <c r="K391" s="2">
        <v>28540</v>
      </c>
      <c r="L391" s="2" t="s">
        <v>1145</v>
      </c>
      <c r="M391" s="2" t="s">
        <v>1152</v>
      </c>
      <c r="N391" s="16" t="s">
        <v>1147</v>
      </c>
    </row>
    <row r="392" spans="1:14">
      <c r="A392" s="5" t="s">
        <v>1138</v>
      </c>
      <c r="B392" s="2" t="s">
        <v>170</v>
      </c>
      <c r="C392" s="2" t="s">
        <v>1156</v>
      </c>
      <c r="D392" s="2" t="s">
        <v>1157</v>
      </c>
      <c r="E392" s="5" t="str">
        <f>HYPERLINK("https://twitter.com/jdnewsjpippin","@jdnewsjpippin")</f>
        <v>@jdnewsjpippin</v>
      </c>
      <c r="F392" s="5" t="s">
        <v>433</v>
      </c>
      <c r="G392" s="5" t="str">
        <f>HYPERLINK("mailto:jannette.pippin@jdnews.com","jannette.pippin@jdnews.com")</f>
        <v>jannette.pippin@jdnews.com</v>
      </c>
      <c r="H392" s="2" t="s">
        <v>1142</v>
      </c>
      <c r="I392" s="2" t="s">
        <v>1143</v>
      </c>
      <c r="J392" s="2" t="s">
        <v>30</v>
      </c>
      <c r="K392" s="2">
        <v>28540</v>
      </c>
      <c r="L392" s="2" t="s">
        <v>1145</v>
      </c>
      <c r="M392" s="2" t="s">
        <v>1158</v>
      </c>
      <c r="N392" s="5" t="s">
        <v>1147</v>
      </c>
    </row>
    <row r="393" spans="1:14">
      <c r="A393" s="5" t="s">
        <v>1138</v>
      </c>
      <c r="B393" s="2" t="s">
        <v>170</v>
      </c>
      <c r="C393" s="4" t="s">
        <v>1159</v>
      </c>
      <c r="D393" s="4" t="s">
        <v>1160</v>
      </c>
      <c r="E393" s="16" t="s">
        <v>5200</v>
      </c>
      <c r="F393" s="5" t="s">
        <v>433</v>
      </c>
      <c r="G393" s="5" t="s">
        <v>1161</v>
      </c>
      <c r="H393" s="2" t="s">
        <v>1142</v>
      </c>
      <c r="I393" s="2" t="s">
        <v>1143</v>
      </c>
      <c r="J393" s="2" t="s">
        <v>30</v>
      </c>
      <c r="K393" s="2">
        <v>28540</v>
      </c>
      <c r="L393" s="2" t="s">
        <v>1145</v>
      </c>
      <c r="M393" s="2" t="s">
        <v>1162</v>
      </c>
      <c r="N393" s="5" t="s">
        <v>1147</v>
      </c>
    </row>
    <row r="394" spans="1:14">
      <c r="A394" s="5" t="s">
        <v>1138</v>
      </c>
      <c r="B394" s="2" t="s">
        <v>170</v>
      </c>
      <c r="C394" s="4" t="s">
        <v>1163</v>
      </c>
      <c r="D394" s="4" t="s">
        <v>1164</v>
      </c>
      <c r="E394" s="16" t="s">
        <v>5200</v>
      </c>
      <c r="F394" s="5" t="s">
        <v>433</v>
      </c>
      <c r="G394" s="16" t="s">
        <v>1165</v>
      </c>
      <c r="H394" s="2" t="s">
        <v>1142</v>
      </c>
      <c r="I394" s="2" t="s">
        <v>1143</v>
      </c>
      <c r="J394" s="2" t="s">
        <v>30</v>
      </c>
      <c r="K394" s="2">
        <v>28540</v>
      </c>
      <c r="L394" s="2" t="s">
        <v>1145</v>
      </c>
      <c r="M394" s="2" t="s">
        <v>1149</v>
      </c>
      <c r="N394" s="5" t="s">
        <v>1147</v>
      </c>
    </row>
    <row r="395" spans="1:14">
      <c r="A395" s="5" t="s">
        <v>1138</v>
      </c>
      <c r="B395" s="2" t="s">
        <v>353</v>
      </c>
      <c r="C395" s="2" t="s">
        <v>313</v>
      </c>
      <c r="D395" s="2" t="s">
        <v>1154</v>
      </c>
      <c r="E395" s="16" t="s">
        <v>5200</v>
      </c>
      <c r="F395" s="5" t="s">
        <v>433</v>
      </c>
      <c r="G395" s="5" t="str">
        <f>HYPERLINK("mailto:mike.distelhorst@newbernsj.com","mike.distelhorst@newbernsj.com")</f>
        <v>mike.distelhorst@newbernsj.com</v>
      </c>
      <c r="H395" s="2" t="s">
        <v>1142</v>
      </c>
      <c r="I395" s="2" t="s">
        <v>1143</v>
      </c>
      <c r="J395" s="2" t="s">
        <v>30</v>
      </c>
      <c r="K395" s="2">
        <v>28540</v>
      </c>
      <c r="L395" s="2" t="s">
        <v>1145</v>
      </c>
      <c r="M395" s="2" t="s">
        <v>1155</v>
      </c>
      <c r="N395" s="16" t="s">
        <v>1147</v>
      </c>
    </row>
    <row r="396" spans="1:14">
      <c r="A396" s="5" t="s">
        <v>1138</v>
      </c>
      <c r="B396" s="2" t="s">
        <v>49</v>
      </c>
      <c r="C396" s="4"/>
      <c r="D396" s="4"/>
      <c r="E396" s="10" t="str">
        <f>HYPERLINK("twitter.com/JDNews","@JDNews")</f>
        <v>@JDNews</v>
      </c>
      <c r="F396" s="5" t="s">
        <v>433</v>
      </c>
      <c r="G396" s="5" t="str">
        <f>HYPERLINK("mailto:jdnletters@jdnews.com","jdnletters@jdnews.com")</f>
        <v>jdnletters@jdnews.com</v>
      </c>
      <c r="H396" s="2" t="s">
        <v>1142</v>
      </c>
      <c r="I396" s="2" t="s">
        <v>1143</v>
      </c>
      <c r="J396" s="2" t="s">
        <v>30</v>
      </c>
      <c r="K396" s="2">
        <v>28546</v>
      </c>
      <c r="L396" s="2" t="s">
        <v>1145</v>
      </c>
      <c r="M396" s="2" t="s">
        <v>1153</v>
      </c>
      <c r="N396" s="5" t="s">
        <v>1147</v>
      </c>
    </row>
    <row r="397" spans="1:14">
      <c r="A397" s="5" t="s">
        <v>1138</v>
      </c>
      <c r="B397" s="2" t="s">
        <v>68</v>
      </c>
      <c r="C397" s="4"/>
      <c r="D397" s="4"/>
      <c r="E397" s="5" t="str">
        <f>HYPERLINK("twitter.com/JDNews","@JDNews")</f>
        <v>@JDNews</v>
      </c>
      <c r="F397" s="5" t="s">
        <v>433</v>
      </c>
      <c r="G397" s="5" t="str">
        <f>HYPERLINK("mailto:localdesk@jdnews.com","localdesk@jdnews.com")</f>
        <v>localdesk@jdnews.com</v>
      </c>
      <c r="H397" s="2" t="s">
        <v>1142</v>
      </c>
      <c r="I397" s="2" t="s">
        <v>1143</v>
      </c>
      <c r="J397" s="2" t="s">
        <v>30</v>
      </c>
      <c r="K397" s="2">
        <v>28546</v>
      </c>
      <c r="L397" s="2" t="s">
        <v>1145</v>
      </c>
      <c r="M397" s="2" t="s">
        <v>1153</v>
      </c>
      <c r="N397" s="5" t="s">
        <v>1147</v>
      </c>
    </row>
    <row r="398" spans="1:14">
      <c r="A398" s="5" t="s">
        <v>2918</v>
      </c>
      <c r="B398" s="2" t="s">
        <v>90</v>
      </c>
      <c r="C398" s="2" t="s">
        <v>1836</v>
      </c>
      <c r="D398" s="2" t="s">
        <v>1837</v>
      </c>
      <c r="E398" s="16" t="s">
        <v>2919</v>
      </c>
      <c r="F398" s="5" t="s">
        <v>2381</v>
      </c>
      <c r="G398" s="16" t="s">
        <v>2920</v>
      </c>
      <c r="H398" s="2" t="s">
        <v>2921</v>
      </c>
      <c r="I398" s="2" t="s">
        <v>2922</v>
      </c>
      <c r="J398" s="2" t="s">
        <v>30</v>
      </c>
      <c r="K398" s="2">
        <v>27542</v>
      </c>
      <c r="L398" s="2" t="s">
        <v>2702</v>
      </c>
      <c r="M398" s="2" t="s">
        <v>1835</v>
      </c>
      <c r="N398" s="5" t="s">
        <v>2923</v>
      </c>
    </row>
    <row r="399" spans="1:14">
      <c r="A399" s="5" t="s">
        <v>2918</v>
      </c>
      <c r="B399" s="2" t="s">
        <v>170</v>
      </c>
      <c r="C399" s="2" t="s">
        <v>1027</v>
      </c>
      <c r="D399" s="2" t="s">
        <v>2926</v>
      </c>
      <c r="E399" s="16" t="s">
        <v>2919</v>
      </c>
      <c r="F399" s="5" t="s">
        <v>2381</v>
      </c>
      <c r="G399" s="16" t="s">
        <v>2927</v>
      </c>
      <c r="H399" s="2" t="s">
        <v>2921</v>
      </c>
      <c r="I399" s="2" t="s">
        <v>2922</v>
      </c>
      <c r="J399" s="2" t="s">
        <v>30</v>
      </c>
      <c r="K399" s="2">
        <v>27542</v>
      </c>
      <c r="L399" s="2" t="s">
        <v>2702</v>
      </c>
      <c r="M399" s="2" t="s">
        <v>2928</v>
      </c>
      <c r="N399" s="16" t="s">
        <v>2923</v>
      </c>
    </row>
    <row r="400" spans="1:14">
      <c r="A400" s="5" t="s">
        <v>2918</v>
      </c>
      <c r="B400" s="2" t="s">
        <v>353</v>
      </c>
      <c r="C400" s="2" t="s">
        <v>799</v>
      </c>
      <c r="D400" s="2" t="s">
        <v>800</v>
      </c>
      <c r="E400" s="16" t="s">
        <v>2919</v>
      </c>
      <c r="F400" s="5" t="s">
        <v>2381</v>
      </c>
      <c r="G400" s="16" t="s">
        <v>2924</v>
      </c>
      <c r="H400" s="2" t="s">
        <v>2921</v>
      </c>
      <c r="I400" s="2" t="s">
        <v>2922</v>
      </c>
      <c r="J400" s="2" t="s">
        <v>30</v>
      </c>
      <c r="K400" s="2">
        <v>27542</v>
      </c>
      <c r="L400" s="2" t="s">
        <v>2702</v>
      </c>
      <c r="M400" s="2" t="s">
        <v>2925</v>
      </c>
      <c r="N400" s="5" t="s">
        <v>2923</v>
      </c>
    </row>
    <row r="401" spans="1:15">
      <c r="A401" s="5" t="s">
        <v>2918</v>
      </c>
      <c r="B401" s="2" t="s">
        <v>170</v>
      </c>
      <c r="C401" s="2" t="s">
        <v>952</v>
      </c>
      <c r="D401" s="2" t="s">
        <v>2929</v>
      </c>
      <c r="E401" s="16" t="s">
        <v>2919</v>
      </c>
      <c r="F401" s="5" t="s">
        <v>2381</v>
      </c>
      <c r="G401" s="5" t="s">
        <v>2930</v>
      </c>
      <c r="H401" s="2" t="s">
        <v>2921</v>
      </c>
      <c r="I401" s="2" t="s">
        <v>2922</v>
      </c>
      <c r="J401" s="2" t="s">
        <v>30</v>
      </c>
      <c r="K401" s="2">
        <v>27542</v>
      </c>
      <c r="L401" s="2" t="s">
        <v>2702</v>
      </c>
      <c r="M401" s="2" t="s">
        <v>2931</v>
      </c>
      <c r="N401" s="5" t="s">
        <v>2923</v>
      </c>
    </row>
    <row r="402" spans="1:15">
      <c r="A402" s="5" t="s">
        <v>2932</v>
      </c>
      <c r="B402" s="2" t="s">
        <v>68</v>
      </c>
      <c r="C402" s="2" t="s">
        <v>15</v>
      </c>
      <c r="D402" s="2" t="s">
        <v>15</v>
      </c>
      <c r="E402" s="10" t="s">
        <v>5195</v>
      </c>
      <c r="F402" s="5" t="s">
        <v>2381</v>
      </c>
      <c r="G402" s="5" t="s">
        <v>2939</v>
      </c>
      <c r="H402" s="2" t="s">
        <v>2935</v>
      </c>
      <c r="I402" s="2" t="s">
        <v>2936</v>
      </c>
      <c r="J402" s="2" t="s">
        <v>30</v>
      </c>
      <c r="K402" s="2">
        <v>27284</v>
      </c>
      <c r="L402" s="2" t="s">
        <v>292</v>
      </c>
      <c r="M402" s="2" t="s">
        <v>2937</v>
      </c>
      <c r="N402" s="16" t="s">
        <v>2938</v>
      </c>
    </row>
    <row r="403" spans="1:15">
      <c r="A403" s="5" t="s">
        <v>2932</v>
      </c>
      <c r="B403" s="2" t="s">
        <v>866</v>
      </c>
      <c r="C403" s="2" t="s">
        <v>485</v>
      </c>
      <c r="D403" s="2" t="s">
        <v>2933</v>
      </c>
      <c r="E403" s="10" t="s">
        <v>5195</v>
      </c>
      <c r="F403" s="5" t="s">
        <v>2381</v>
      </c>
      <c r="G403" s="16" t="s">
        <v>2934</v>
      </c>
      <c r="H403" s="2" t="s">
        <v>2935</v>
      </c>
      <c r="I403" s="2" t="s">
        <v>2936</v>
      </c>
      <c r="J403" s="2" t="s">
        <v>30</v>
      </c>
      <c r="K403" s="2">
        <v>27284</v>
      </c>
      <c r="L403" s="2" t="s">
        <v>292</v>
      </c>
      <c r="M403" s="2" t="s">
        <v>2937</v>
      </c>
      <c r="N403" s="16" t="s">
        <v>2938</v>
      </c>
    </row>
    <row r="404" spans="1:15">
      <c r="A404" s="5" t="s">
        <v>2932</v>
      </c>
      <c r="B404" s="2" t="s">
        <v>2940</v>
      </c>
      <c r="C404" s="2" t="s">
        <v>246</v>
      </c>
      <c r="D404" s="2" t="s">
        <v>2941</v>
      </c>
      <c r="E404" s="10" t="s">
        <v>5195</v>
      </c>
      <c r="F404" s="5" t="s">
        <v>2381</v>
      </c>
      <c r="G404" s="16" t="s">
        <v>2942</v>
      </c>
      <c r="H404" s="2" t="s">
        <v>2935</v>
      </c>
      <c r="I404" s="2" t="s">
        <v>2936</v>
      </c>
      <c r="J404" s="2" t="s">
        <v>30</v>
      </c>
      <c r="K404" s="2">
        <v>27284</v>
      </c>
      <c r="L404" s="2" t="s">
        <v>292</v>
      </c>
      <c r="M404" s="2" t="s">
        <v>2937</v>
      </c>
      <c r="N404" s="16" t="s">
        <v>2938</v>
      </c>
    </row>
    <row r="405" spans="1:15">
      <c r="A405" s="5" t="s">
        <v>2932</v>
      </c>
      <c r="B405" s="2" t="s">
        <v>138</v>
      </c>
      <c r="C405" s="2" t="s">
        <v>2802</v>
      </c>
      <c r="D405" s="2" t="s">
        <v>2427</v>
      </c>
      <c r="E405" s="10" t="s">
        <v>5195</v>
      </c>
      <c r="F405" s="5" t="s">
        <v>2381</v>
      </c>
      <c r="G405" s="16" t="s">
        <v>2939</v>
      </c>
      <c r="H405" s="2" t="s">
        <v>2935</v>
      </c>
      <c r="I405" s="2" t="s">
        <v>2936</v>
      </c>
      <c r="J405" s="2" t="s">
        <v>30</v>
      </c>
      <c r="K405" s="2">
        <v>27284</v>
      </c>
      <c r="L405" s="2" t="s">
        <v>292</v>
      </c>
      <c r="M405" s="2" t="s">
        <v>2937</v>
      </c>
      <c r="N405" s="16" t="s">
        <v>2938</v>
      </c>
    </row>
    <row r="406" spans="1:15">
      <c r="A406" s="5" t="s">
        <v>2943</v>
      </c>
      <c r="B406" s="2" t="s">
        <v>68</v>
      </c>
      <c r="C406" s="2" t="s">
        <v>15</v>
      </c>
      <c r="D406" s="2" t="s">
        <v>15</v>
      </c>
      <c r="E406" s="10" t="s">
        <v>5195</v>
      </c>
      <c r="F406" s="5" t="s">
        <v>2381</v>
      </c>
      <c r="G406" s="16" t="s">
        <v>2944</v>
      </c>
      <c r="H406" s="2" t="s">
        <v>2945</v>
      </c>
      <c r="I406" s="2" t="s">
        <v>2946</v>
      </c>
      <c r="J406" s="2" t="s">
        <v>30</v>
      </c>
      <c r="K406" s="2">
        <v>28086</v>
      </c>
      <c r="L406" s="2" t="s">
        <v>1688</v>
      </c>
      <c r="M406" s="2" t="s">
        <v>2947</v>
      </c>
      <c r="N406" s="16" t="s">
        <v>2948</v>
      </c>
    </row>
    <row r="407" spans="1:15">
      <c r="A407" s="5" t="s">
        <v>1166</v>
      </c>
      <c r="B407" s="2" t="s">
        <v>90</v>
      </c>
      <c r="C407" s="2" t="s">
        <v>701</v>
      </c>
      <c r="D407" s="2" t="s">
        <v>1167</v>
      </c>
      <c r="E407" s="10" t="str">
        <f>HYPERLINK("https://twitter.com/chrismsegal","@ChrisMSegal")</f>
        <v>@ChrisMSegal</v>
      </c>
      <c r="F407" s="5" t="s">
        <v>433</v>
      </c>
      <c r="G407" s="5" t="s">
        <v>1168</v>
      </c>
      <c r="H407" s="2" t="s">
        <v>1169</v>
      </c>
      <c r="I407" s="2" t="s">
        <v>1170</v>
      </c>
      <c r="J407" s="2" t="s">
        <v>30</v>
      </c>
      <c r="K407" s="2">
        <v>28501</v>
      </c>
      <c r="L407" s="2" t="s">
        <v>1171</v>
      </c>
      <c r="M407" s="2" t="s">
        <v>1172</v>
      </c>
      <c r="N407" s="16" t="s">
        <v>1173</v>
      </c>
    </row>
    <row r="408" spans="1:15">
      <c r="A408" s="5" t="s">
        <v>1166</v>
      </c>
      <c r="B408" s="2" t="s">
        <v>353</v>
      </c>
      <c r="C408" s="2" t="s">
        <v>1174</v>
      </c>
      <c r="D408" s="2" t="s">
        <v>1154</v>
      </c>
      <c r="E408" s="16" t="s">
        <v>1175</v>
      </c>
      <c r="F408" s="5" t="s">
        <v>433</v>
      </c>
      <c r="G408" s="5" t="str">
        <f>HYPERLINK("mailto:mike.distelhorst@newbernsj.com","mike.distelhorst@newbernsj.com")</f>
        <v>mike.distelhorst@newbernsj.com</v>
      </c>
      <c r="H408" s="2" t="s">
        <v>1169</v>
      </c>
      <c r="I408" s="2" t="s">
        <v>1170</v>
      </c>
      <c r="J408" s="2" t="s">
        <v>30</v>
      </c>
      <c r="K408" s="2">
        <v>28501</v>
      </c>
      <c r="L408" s="2" t="s">
        <v>1171</v>
      </c>
      <c r="M408" s="2" t="s">
        <v>1176</v>
      </c>
      <c r="N408" s="16" t="s">
        <v>1173</v>
      </c>
    </row>
    <row r="409" spans="1:15">
      <c r="A409" s="5" t="s">
        <v>1166</v>
      </c>
      <c r="B409" s="2" t="s">
        <v>49</v>
      </c>
      <c r="C409" s="4"/>
      <c r="D409" s="4"/>
      <c r="E409" s="10" t="str">
        <f>HYPERLINK("https://twitter.com/kinstonfp","@kinstonfp")</f>
        <v>@kinstonfp</v>
      </c>
      <c r="F409" s="5" t="s">
        <v>433</v>
      </c>
      <c r="G409" s="5" t="str">
        <f>HYPERLINK("mailto:freepressnews@kinston.com","freepressnews@kinston.com")</f>
        <v>freepressnews@kinston.com</v>
      </c>
      <c r="H409" s="2" t="s">
        <v>1169</v>
      </c>
      <c r="I409" s="2" t="s">
        <v>1170</v>
      </c>
      <c r="J409" s="2" t="s">
        <v>30</v>
      </c>
      <c r="K409" s="2">
        <v>28501</v>
      </c>
      <c r="L409" s="2" t="s">
        <v>1171</v>
      </c>
      <c r="M409" s="2" t="s">
        <v>1172</v>
      </c>
      <c r="N409" s="16" t="s">
        <v>1173</v>
      </c>
    </row>
    <row r="410" spans="1:15">
      <c r="A410" s="34" t="s">
        <v>2949</v>
      </c>
      <c r="B410" s="2" t="s">
        <v>452</v>
      </c>
      <c r="C410" s="2" t="s">
        <v>15</v>
      </c>
      <c r="D410" s="2" t="s">
        <v>15</v>
      </c>
      <c r="E410" s="16" t="s">
        <v>2952</v>
      </c>
      <c r="F410" s="5" t="s">
        <v>2381</v>
      </c>
      <c r="G410" s="16" t="s">
        <v>2957</v>
      </c>
      <c r="H410" s="2" t="s">
        <v>2954</v>
      </c>
      <c r="I410" s="2" t="s">
        <v>226</v>
      </c>
      <c r="J410" s="2" t="s">
        <v>30</v>
      </c>
      <c r="K410" s="2">
        <v>27606</v>
      </c>
      <c r="L410" s="2" t="s">
        <v>227</v>
      </c>
      <c r="M410" s="2" t="s">
        <v>2955</v>
      </c>
      <c r="N410" s="16" t="s">
        <v>2956</v>
      </c>
      <c r="O410" s="2" t="s">
        <v>2382</v>
      </c>
    </row>
    <row r="411" spans="1:15">
      <c r="A411" s="34" t="s">
        <v>2949</v>
      </c>
      <c r="B411" s="2" t="s">
        <v>353</v>
      </c>
      <c r="C411" s="4" t="s">
        <v>2958</v>
      </c>
      <c r="D411" s="4" t="s">
        <v>2959</v>
      </c>
      <c r="E411" s="16" t="s">
        <v>2952</v>
      </c>
      <c r="F411" s="5" t="s">
        <v>2381</v>
      </c>
      <c r="G411" s="16" t="s">
        <v>2960</v>
      </c>
      <c r="H411" s="2" t="s">
        <v>2954</v>
      </c>
      <c r="I411" s="2" t="s">
        <v>226</v>
      </c>
      <c r="J411" s="2" t="s">
        <v>30</v>
      </c>
      <c r="K411" s="2">
        <v>27606</v>
      </c>
      <c r="L411" s="2" t="s">
        <v>227</v>
      </c>
      <c r="M411" s="2" t="s">
        <v>2955</v>
      </c>
      <c r="N411" s="16" t="s">
        <v>2956</v>
      </c>
      <c r="O411" s="2" t="s">
        <v>2382</v>
      </c>
    </row>
    <row r="412" spans="1:15">
      <c r="A412" s="34" t="s">
        <v>2949</v>
      </c>
      <c r="B412" s="2" t="s">
        <v>90</v>
      </c>
      <c r="C412" s="2" t="s">
        <v>2950</v>
      </c>
      <c r="D412" s="2" t="s">
        <v>2951</v>
      </c>
      <c r="E412" s="16" t="s">
        <v>2952</v>
      </c>
      <c r="F412" s="5" t="s">
        <v>2381</v>
      </c>
      <c r="G412" s="16" t="s">
        <v>2953</v>
      </c>
      <c r="H412" s="2" t="s">
        <v>2954</v>
      </c>
      <c r="I412" s="2" t="s">
        <v>226</v>
      </c>
      <c r="J412" s="2" t="s">
        <v>30</v>
      </c>
      <c r="K412" s="2">
        <v>27606</v>
      </c>
      <c r="L412" s="2" t="s">
        <v>227</v>
      </c>
      <c r="M412" s="2" t="s">
        <v>2955</v>
      </c>
      <c r="N412" s="16" t="s">
        <v>2956</v>
      </c>
      <c r="O412" s="2" t="s">
        <v>2382</v>
      </c>
    </row>
    <row r="413" spans="1:15">
      <c r="A413" s="34" t="s">
        <v>2961</v>
      </c>
      <c r="B413" s="2" t="s">
        <v>90</v>
      </c>
      <c r="C413" s="2" t="s">
        <v>5165</v>
      </c>
      <c r="D413" s="2" t="s">
        <v>5166</v>
      </c>
      <c r="E413" s="16" t="s">
        <v>5201</v>
      </c>
      <c r="F413" s="5" t="s">
        <v>2381</v>
      </c>
      <c r="G413" s="16" t="s">
        <v>2964</v>
      </c>
      <c r="H413" s="2" t="s">
        <v>2965</v>
      </c>
      <c r="I413" s="2" t="s">
        <v>226</v>
      </c>
      <c r="J413" s="2" t="s">
        <v>30</v>
      </c>
      <c r="K413" s="2">
        <v>27609</v>
      </c>
      <c r="L413" s="2" t="s">
        <v>227</v>
      </c>
      <c r="M413" s="2" t="s">
        <v>2966</v>
      </c>
      <c r="N413" s="16" t="s">
        <v>2967</v>
      </c>
      <c r="O413" s="2" t="s">
        <v>2382</v>
      </c>
    </row>
    <row r="414" spans="1:15">
      <c r="A414" s="34" t="s">
        <v>2961</v>
      </c>
      <c r="B414" s="2" t="s">
        <v>90</v>
      </c>
      <c r="C414" s="2" t="s">
        <v>2962</v>
      </c>
      <c r="D414" s="2" t="s">
        <v>2963</v>
      </c>
      <c r="E414" s="16" t="s">
        <v>5201</v>
      </c>
      <c r="F414" s="5" t="s">
        <v>2381</v>
      </c>
      <c r="G414" s="16" t="s">
        <v>2964</v>
      </c>
      <c r="H414" s="2" t="s">
        <v>2965</v>
      </c>
      <c r="I414" s="2" t="s">
        <v>226</v>
      </c>
      <c r="J414" s="2" t="s">
        <v>30</v>
      </c>
      <c r="K414" s="2">
        <v>27609</v>
      </c>
      <c r="L414" s="2" t="s">
        <v>227</v>
      </c>
      <c r="M414" s="2" t="s">
        <v>2966</v>
      </c>
      <c r="N414" s="16" t="s">
        <v>2967</v>
      </c>
      <c r="O414" s="2" t="s">
        <v>2382</v>
      </c>
    </row>
    <row r="415" spans="1:15">
      <c r="A415" s="34" t="s">
        <v>2961</v>
      </c>
      <c r="B415" s="2" t="s">
        <v>786</v>
      </c>
      <c r="C415" s="2" t="s">
        <v>2969</v>
      </c>
      <c r="D415" s="2" t="s">
        <v>2970</v>
      </c>
      <c r="E415" s="16" t="s">
        <v>5201</v>
      </c>
      <c r="F415" s="5" t="s">
        <v>2381</v>
      </c>
      <c r="G415" s="16" t="s">
        <v>2971</v>
      </c>
      <c r="H415" s="2" t="s">
        <v>2965</v>
      </c>
      <c r="I415" s="2" t="s">
        <v>226</v>
      </c>
      <c r="J415" s="2" t="s">
        <v>30</v>
      </c>
      <c r="K415" s="2">
        <v>27609</v>
      </c>
      <c r="L415" s="2" t="s">
        <v>227</v>
      </c>
      <c r="M415" s="2" t="s">
        <v>2966</v>
      </c>
      <c r="N415" s="5" t="s">
        <v>2967</v>
      </c>
      <c r="O415" s="2" t="s">
        <v>2382</v>
      </c>
    </row>
    <row r="416" spans="1:15">
      <c r="A416" s="34" t="s">
        <v>2961</v>
      </c>
      <c r="B416" s="2" t="s">
        <v>49</v>
      </c>
      <c r="C416" s="4"/>
      <c r="D416" s="4"/>
      <c r="E416" s="16" t="s">
        <v>5201</v>
      </c>
      <c r="F416" s="5" t="s">
        <v>2381</v>
      </c>
      <c r="G416" s="16" t="s">
        <v>1208</v>
      </c>
      <c r="H416" s="2" t="s">
        <v>2965</v>
      </c>
      <c r="I416" s="2" t="s">
        <v>226</v>
      </c>
      <c r="J416" s="2" t="s">
        <v>30</v>
      </c>
      <c r="K416" s="2">
        <v>27609</v>
      </c>
      <c r="L416" s="2" t="s">
        <v>227</v>
      </c>
      <c r="M416" s="2" t="s">
        <v>2966</v>
      </c>
      <c r="N416" s="5" t="s">
        <v>2967</v>
      </c>
    </row>
    <row r="417" spans="1:14">
      <c r="A417" s="34" t="s">
        <v>2961</v>
      </c>
      <c r="B417" s="2" t="s">
        <v>68</v>
      </c>
      <c r="C417" s="4"/>
      <c r="D417" s="4"/>
      <c r="E417" s="16" t="s">
        <v>5201</v>
      </c>
      <c r="F417" s="5" t="s">
        <v>2381</v>
      </c>
      <c r="G417" s="16" t="s">
        <v>2968</v>
      </c>
      <c r="H417" s="2" t="s">
        <v>2965</v>
      </c>
      <c r="I417" s="2" t="s">
        <v>226</v>
      </c>
      <c r="J417" s="2" t="s">
        <v>30</v>
      </c>
      <c r="K417" s="2">
        <v>27609</v>
      </c>
      <c r="L417" s="2" t="s">
        <v>227</v>
      </c>
      <c r="M417" s="2" t="s">
        <v>2966</v>
      </c>
      <c r="N417" s="5" t="s">
        <v>2967</v>
      </c>
    </row>
    <row r="418" spans="1:14">
      <c r="A418" s="5" t="s">
        <v>2972</v>
      </c>
      <c r="B418" s="2" t="s">
        <v>68</v>
      </c>
      <c r="C418" s="4" t="s">
        <v>15</v>
      </c>
      <c r="D418" s="4" t="s">
        <v>15</v>
      </c>
      <c r="E418" s="15" t="s">
        <v>5222</v>
      </c>
      <c r="F418" s="5" t="s">
        <v>2381</v>
      </c>
      <c r="G418" s="16" t="s">
        <v>2973</v>
      </c>
      <c r="H418" s="2" t="s">
        <v>2974</v>
      </c>
      <c r="I418" s="2" t="s">
        <v>2975</v>
      </c>
      <c r="J418" s="2" t="s">
        <v>30</v>
      </c>
      <c r="K418" s="2">
        <v>27850</v>
      </c>
      <c r="L418" s="2" t="s">
        <v>777</v>
      </c>
      <c r="M418" s="2" t="s">
        <v>2976</v>
      </c>
      <c r="N418" s="19" t="s">
        <v>2977</v>
      </c>
    </row>
    <row r="419" spans="1:14">
      <c r="A419" s="5" t="s">
        <v>2978</v>
      </c>
      <c r="B419" s="2" t="s">
        <v>170</v>
      </c>
      <c r="C419" s="2" t="s">
        <v>2987</v>
      </c>
      <c r="D419" s="2" t="s">
        <v>2988</v>
      </c>
      <c r="E419" s="10" t="str">
        <f>HYPERLINK("https://twitter.com/lburgexchange","@LburgExchange")</f>
        <v>@LburgExchange</v>
      </c>
      <c r="F419" s="5" t="s">
        <v>2381</v>
      </c>
      <c r="G419" s="16" t="s">
        <v>2989</v>
      </c>
      <c r="H419" s="2" t="s">
        <v>2982</v>
      </c>
      <c r="I419" s="2" t="s">
        <v>2983</v>
      </c>
      <c r="J419" s="2" t="s">
        <v>30</v>
      </c>
      <c r="K419" s="2">
        <v>28352</v>
      </c>
      <c r="L419" s="2" t="s">
        <v>2984</v>
      </c>
      <c r="M419" s="2" t="s">
        <v>2985</v>
      </c>
      <c r="N419" s="16" t="s">
        <v>2986</v>
      </c>
    </row>
    <row r="420" spans="1:14">
      <c r="A420" s="5" t="s">
        <v>2978</v>
      </c>
      <c r="B420" s="2" t="s">
        <v>90</v>
      </c>
      <c r="C420" s="2" t="s">
        <v>2979</v>
      </c>
      <c r="D420" s="2" t="s">
        <v>2980</v>
      </c>
      <c r="E420" s="10" t="str">
        <f>HYPERLINK("https://twitter.com/lburgexchange","@LburgExchange")</f>
        <v>@LburgExchange</v>
      </c>
      <c r="F420" s="5" t="s">
        <v>2381</v>
      </c>
      <c r="G420" s="16" t="s">
        <v>2981</v>
      </c>
      <c r="H420" s="2" t="s">
        <v>2982</v>
      </c>
      <c r="I420" s="2" t="s">
        <v>2983</v>
      </c>
      <c r="J420" s="2" t="s">
        <v>30</v>
      </c>
      <c r="K420" s="2">
        <v>28352</v>
      </c>
      <c r="L420" s="2" t="s">
        <v>2984</v>
      </c>
      <c r="M420" s="2" t="s">
        <v>2985</v>
      </c>
      <c r="N420" s="16" t="s">
        <v>2986</v>
      </c>
    </row>
    <row r="421" spans="1:14">
      <c r="A421" s="5" t="s">
        <v>2990</v>
      </c>
      <c r="B421" s="2" t="s">
        <v>289</v>
      </c>
      <c r="C421" s="2" t="s">
        <v>15</v>
      </c>
      <c r="D421" s="2" t="s">
        <v>15</v>
      </c>
      <c r="E421" s="5" t="str">
        <f>HYPERLINK("https://twitter.com/LincolnTimes","@LincolnTimes")</f>
        <v>@LincolnTimes</v>
      </c>
      <c r="F421" s="5" t="s">
        <v>2381</v>
      </c>
      <c r="G421" s="16" t="s">
        <v>2991</v>
      </c>
      <c r="H421" s="2" t="s">
        <v>2992</v>
      </c>
      <c r="I421" s="2" t="s">
        <v>2993</v>
      </c>
      <c r="J421" s="2" t="s">
        <v>30</v>
      </c>
      <c r="K421" s="2">
        <v>28093</v>
      </c>
      <c r="L421" s="2" t="s">
        <v>2994</v>
      </c>
      <c r="M421" s="2" t="s">
        <v>2995</v>
      </c>
      <c r="N421" s="5" t="s">
        <v>2996</v>
      </c>
    </row>
    <row r="422" spans="1:14">
      <c r="A422" s="5" t="s">
        <v>2990</v>
      </c>
      <c r="B422" s="2" t="s">
        <v>353</v>
      </c>
      <c r="C422" s="2" t="s">
        <v>892</v>
      </c>
      <c r="D422" s="2" t="s">
        <v>2997</v>
      </c>
      <c r="E422" s="5" t="str">
        <f>HYPERLINK("https://twitter.com/LincolnTimes","@LincolnTimes")</f>
        <v>@LincolnTimes</v>
      </c>
      <c r="F422" s="5" t="s">
        <v>2381</v>
      </c>
      <c r="G422" s="16" t="s">
        <v>2998</v>
      </c>
      <c r="H422" s="2" t="s">
        <v>2992</v>
      </c>
      <c r="I422" s="2" t="s">
        <v>2993</v>
      </c>
      <c r="J422" s="2" t="s">
        <v>30</v>
      </c>
      <c r="K422" s="2">
        <v>28093</v>
      </c>
      <c r="L422" s="2" t="s">
        <v>2994</v>
      </c>
      <c r="M422" s="2" t="s">
        <v>2995</v>
      </c>
      <c r="N422" s="5" t="s">
        <v>2996</v>
      </c>
    </row>
    <row r="423" spans="1:14">
      <c r="A423" s="5" t="s">
        <v>2990</v>
      </c>
      <c r="B423" s="2" t="s">
        <v>170</v>
      </c>
      <c r="C423" s="4" t="s">
        <v>1762</v>
      </c>
      <c r="D423" s="4" t="s">
        <v>3002</v>
      </c>
      <c r="E423" s="5" t="str">
        <f>HYPERLINK("https://twitter.com/LincolnTimes","@LincolnTimes")</f>
        <v>@LincolnTimes</v>
      </c>
      <c r="F423" s="5" t="s">
        <v>2381</v>
      </c>
      <c r="G423" s="16" t="s">
        <v>3003</v>
      </c>
      <c r="H423" s="2" t="s">
        <v>2992</v>
      </c>
      <c r="I423" s="2" t="s">
        <v>2993</v>
      </c>
      <c r="J423" s="2" t="s">
        <v>30</v>
      </c>
      <c r="K423" s="2">
        <v>28093</v>
      </c>
      <c r="L423" s="2" t="s">
        <v>2994</v>
      </c>
      <c r="M423" s="2" t="s">
        <v>2995</v>
      </c>
      <c r="N423" s="5" t="s">
        <v>2996</v>
      </c>
    </row>
    <row r="424" spans="1:14">
      <c r="A424" s="5" t="s">
        <v>2990</v>
      </c>
      <c r="B424" s="2" t="s">
        <v>170</v>
      </c>
      <c r="C424" s="2" t="s">
        <v>2999</v>
      </c>
      <c r="D424" s="2" t="s">
        <v>3000</v>
      </c>
      <c r="E424" s="5" t="str">
        <f>HYPERLINK("https://twitter.com/LincolnTimes","@LincolnTimes")</f>
        <v>@LincolnTimes</v>
      </c>
      <c r="F424" s="5" t="s">
        <v>2381</v>
      </c>
      <c r="G424" s="16" t="s">
        <v>3001</v>
      </c>
      <c r="H424" s="2" t="s">
        <v>2992</v>
      </c>
      <c r="I424" s="2" t="s">
        <v>2993</v>
      </c>
      <c r="J424" s="2" t="s">
        <v>30</v>
      </c>
      <c r="K424" s="2">
        <v>28093</v>
      </c>
      <c r="L424" s="2" t="s">
        <v>2994</v>
      </c>
      <c r="M424" s="2" t="s">
        <v>2995</v>
      </c>
      <c r="N424" s="16" t="s">
        <v>2996</v>
      </c>
    </row>
    <row r="425" spans="1:14">
      <c r="A425" s="5" t="s">
        <v>2990</v>
      </c>
      <c r="B425" s="2" t="s">
        <v>49</v>
      </c>
      <c r="C425" s="4"/>
      <c r="D425" s="4"/>
      <c r="E425" s="5" t="str">
        <f>HYPERLINK("https://twitter.com/LincolnTimes","@LincolnTimes")</f>
        <v>@LincolnTimes</v>
      </c>
      <c r="F425" s="5" t="s">
        <v>2381</v>
      </c>
      <c r="G425" s="16" t="s">
        <v>2991</v>
      </c>
      <c r="H425" s="2" t="s">
        <v>2992</v>
      </c>
      <c r="I425" s="2" t="s">
        <v>2993</v>
      </c>
      <c r="J425" s="2" t="s">
        <v>30</v>
      </c>
      <c r="K425" s="2">
        <v>28093</v>
      </c>
      <c r="L425" s="2" t="s">
        <v>2994</v>
      </c>
      <c r="M425" s="2" t="s">
        <v>2995</v>
      </c>
      <c r="N425" s="5" t="s">
        <v>2996</v>
      </c>
    </row>
    <row r="426" spans="1:14">
      <c r="A426" s="5" t="s">
        <v>3004</v>
      </c>
      <c r="B426" s="2" t="s">
        <v>68</v>
      </c>
      <c r="C426" s="2" t="s">
        <v>15</v>
      </c>
      <c r="D426" s="2" t="s">
        <v>15</v>
      </c>
      <c r="E426" s="5" t="s">
        <v>3010</v>
      </c>
      <c r="F426" s="5" t="s">
        <v>2381</v>
      </c>
      <c r="G426" s="5" t="s">
        <v>3011</v>
      </c>
      <c r="H426" s="2" t="s">
        <v>3006</v>
      </c>
      <c r="I426" s="2" t="s">
        <v>3007</v>
      </c>
      <c r="J426" s="2" t="s">
        <v>30</v>
      </c>
      <c r="K426" s="2">
        <v>28403</v>
      </c>
      <c r="L426" s="2" t="s">
        <v>382</v>
      </c>
      <c r="M426" s="2" t="s">
        <v>3012</v>
      </c>
      <c r="N426" s="16" t="s">
        <v>3009</v>
      </c>
    </row>
    <row r="427" spans="1:14">
      <c r="A427" s="5" t="s">
        <v>3004</v>
      </c>
      <c r="B427" s="2" t="s">
        <v>170</v>
      </c>
      <c r="C427" s="2" t="s">
        <v>3013</v>
      </c>
      <c r="D427" s="2" t="s">
        <v>3014</v>
      </c>
      <c r="E427" s="5" t="s">
        <v>3010</v>
      </c>
      <c r="F427" s="5" t="s">
        <v>2381</v>
      </c>
      <c r="G427" s="16" t="s">
        <v>3015</v>
      </c>
      <c r="H427" s="2" t="s">
        <v>3006</v>
      </c>
      <c r="I427" s="2" t="s">
        <v>3007</v>
      </c>
      <c r="J427" s="2" t="s">
        <v>30</v>
      </c>
      <c r="K427" s="2">
        <v>28403</v>
      </c>
      <c r="L427" s="2" t="s">
        <v>382</v>
      </c>
      <c r="M427" s="2" t="s">
        <v>3016</v>
      </c>
      <c r="N427" s="16" t="s">
        <v>3009</v>
      </c>
    </row>
    <row r="428" spans="1:14">
      <c r="A428" s="5" t="s">
        <v>3004</v>
      </c>
      <c r="B428" s="2" t="s">
        <v>49</v>
      </c>
      <c r="C428" s="4"/>
      <c r="D428" s="4"/>
      <c r="E428" s="5" t="s">
        <v>3010</v>
      </c>
      <c r="F428" s="5" t="s">
        <v>2381</v>
      </c>
      <c r="G428" s="16" t="s">
        <v>3005</v>
      </c>
      <c r="H428" s="2" t="s">
        <v>3006</v>
      </c>
      <c r="I428" s="2" t="s">
        <v>3007</v>
      </c>
      <c r="J428" s="2" t="s">
        <v>30</v>
      </c>
      <c r="K428" s="2">
        <v>28403</v>
      </c>
      <c r="L428" s="2" t="s">
        <v>382</v>
      </c>
      <c r="M428" s="2" t="s">
        <v>3008</v>
      </c>
      <c r="N428" s="16" t="s">
        <v>3009</v>
      </c>
    </row>
    <row r="429" spans="1:14">
      <c r="A429" s="5" t="s">
        <v>3017</v>
      </c>
      <c r="B429" s="2" t="s">
        <v>68</v>
      </c>
      <c r="C429" s="4" t="s">
        <v>15</v>
      </c>
      <c r="D429" s="4" t="s">
        <v>15</v>
      </c>
      <c r="E429" s="10" t="str">
        <f>HYPERLINK("https://twitter.com/MaconCountyNews","@MaconCountyNews")</f>
        <v>@MaconCountyNews</v>
      </c>
      <c r="F429" s="5" t="s">
        <v>2381</v>
      </c>
      <c r="G429" s="16" t="s">
        <v>3018</v>
      </c>
      <c r="H429" s="2" t="s">
        <v>3019</v>
      </c>
      <c r="I429" s="2" t="s">
        <v>2844</v>
      </c>
      <c r="J429" s="2" t="s">
        <v>30</v>
      </c>
      <c r="K429" s="2">
        <v>28734</v>
      </c>
      <c r="L429" s="2" t="s">
        <v>2845</v>
      </c>
      <c r="M429" s="2" t="s">
        <v>3020</v>
      </c>
      <c r="N429" s="16" t="s">
        <v>3021</v>
      </c>
    </row>
    <row r="430" spans="1:14">
      <c r="A430" s="5" t="s">
        <v>3022</v>
      </c>
      <c r="B430" s="2" t="s">
        <v>170</v>
      </c>
      <c r="C430" s="2" t="s">
        <v>1298</v>
      </c>
      <c r="D430" s="2" t="s">
        <v>3029</v>
      </c>
      <c r="E430" s="10" t="s">
        <v>5195</v>
      </c>
      <c r="F430" s="5" t="s">
        <v>2381</v>
      </c>
      <c r="G430" s="16" t="s">
        <v>3030</v>
      </c>
      <c r="H430" s="2" t="s">
        <v>3023</v>
      </c>
      <c r="I430" s="2" t="s">
        <v>3024</v>
      </c>
      <c r="J430" s="2" t="s">
        <v>30</v>
      </c>
      <c r="K430" s="2">
        <v>27892</v>
      </c>
      <c r="L430" s="2" t="s">
        <v>1933</v>
      </c>
      <c r="M430" s="2" t="s">
        <v>3025</v>
      </c>
      <c r="N430" s="5" t="s">
        <v>3026</v>
      </c>
    </row>
    <row r="431" spans="1:14">
      <c r="A431" s="5" t="s">
        <v>3022</v>
      </c>
      <c r="B431" s="2" t="s">
        <v>353</v>
      </c>
      <c r="C431" s="4" t="s">
        <v>3027</v>
      </c>
      <c r="D431" s="4" t="s">
        <v>3028</v>
      </c>
      <c r="E431" s="10" t="s">
        <v>5195</v>
      </c>
      <c r="F431" s="5" t="s">
        <v>2381</v>
      </c>
      <c r="G431" s="5" t="s">
        <v>2479</v>
      </c>
      <c r="H431" s="2" t="s">
        <v>3023</v>
      </c>
      <c r="I431" s="2" t="s">
        <v>3024</v>
      </c>
      <c r="J431" s="2" t="s">
        <v>30</v>
      </c>
      <c r="K431" s="2">
        <v>27892</v>
      </c>
      <c r="L431" s="2" t="s">
        <v>1933</v>
      </c>
      <c r="M431" s="2" t="s">
        <v>3025</v>
      </c>
      <c r="N431" s="16" t="s">
        <v>3026</v>
      </c>
    </row>
    <row r="432" spans="1:14">
      <c r="A432" s="5" t="s">
        <v>3022</v>
      </c>
      <c r="B432" s="2" t="s">
        <v>90</v>
      </c>
      <c r="C432" s="2" t="s">
        <v>2472</v>
      </c>
      <c r="D432" s="2" t="s">
        <v>1691</v>
      </c>
      <c r="E432" s="10" t="s">
        <v>5195</v>
      </c>
      <c r="F432" s="5" t="s">
        <v>2381</v>
      </c>
      <c r="G432" s="16" t="s">
        <v>2473</v>
      </c>
      <c r="H432" s="2" t="s">
        <v>3023</v>
      </c>
      <c r="I432" s="2" t="s">
        <v>3024</v>
      </c>
      <c r="J432" s="2" t="s">
        <v>30</v>
      </c>
      <c r="K432" s="2">
        <v>27892</v>
      </c>
      <c r="L432" s="2" t="s">
        <v>1933</v>
      </c>
      <c r="M432" s="2" t="s">
        <v>3025</v>
      </c>
      <c r="N432" s="5" t="s">
        <v>3026</v>
      </c>
    </row>
    <row r="433" spans="1:14">
      <c r="A433" s="5" t="s">
        <v>3031</v>
      </c>
      <c r="B433" s="2" t="s">
        <v>129</v>
      </c>
      <c r="C433" s="4" t="s">
        <v>80</v>
      </c>
      <c r="D433" s="4" t="s">
        <v>3032</v>
      </c>
      <c r="E433" s="10" t="s">
        <v>5195</v>
      </c>
      <c r="F433" s="5" t="s">
        <v>2381</v>
      </c>
      <c r="G433" s="16" t="s">
        <v>3033</v>
      </c>
      <c r="H433" s="2" t="s">
        <v>3034</v>
      </c>
      <c r="I433" s="2" t="s">
        <v>1649</v>
      </c>
      <c r="J433" s="2" t="s">
        <v>30</v>
      </c>
      <c r="K433" s="2">
        <v>28106</v>
      </c>
      <c r="L433" s="2" t="s">
        <v>334</v>
      </c>
      <c r="M433" s="2" t="s">
        <v>3035</v>
      </c>
      <c r="N433" s="16" t="s">
        <v>3036</v>
      </c>
    </row>
    <row r="434" spans="1:14">
      <c r="A434" s="5" t="s">
        <v>3031</v>
      </c>
      <c r="B434" s="2" t="s">
        <v>138</v>
      </c>
      <c r="C434" s="2" t="s">
        <v>3037</v>
      </c>
      <c r="D434" s="2" t="s">
        <v>3038</v>
      </c>
      <c r="E434" s="10" t="s">
        <v>5195</v>
      </c>
      <c r="F434" s="5" t="s">
        <v>2381</v>
      </c>
      <c r="G434" s="5" t="s">
        <v>3039</v>
      </c>
      <c r="H434" s="2" t="s">
        <v>3034</v>
      </c>
      <c r="I434" s="2" t="s">
        <v>1649</v>
      </c>
      <c r="J434" s="2" t="s">
        <v>30</v>
      </c>
      <c r="K434" s="2">
        <v>28106</v>
      </c>
      <c r="L434" s="2" t="s">
        <v>334</v>
      </c>
      <c r="M434" s="2" t="s">
        <v>3035</v>
      </c>
      <c r="N434" s="16" t="s">
        <v>3036</v>
      </c>
    </row>
    <row r="435" spans="1:14">
      <c r="A435" s="5" t="s">
        <v>1177</v>
      </c>
      <c r="B435" s="2" t="s">
        <v>170</v>
      </c>
      <c r="C435" s="2" t="s">
        <v>1190</v>
      </c>
      <c r="D435" s="2" t="s">
        <v>1191</v>
      </c>
      <c r="E435" s="16" t="s">
        <v>1180</v>
      </c>
      <c r="F435" s="5" t="s">
        <v>433</v>
      </c>
      <c r="G435" s="16" t="s">
        <v>1192</v>
      </c>
      <c r="H435" s="2" t="s">
        <v>1181</v>
      </c>
      <c r="I435" s="2" t="s">
        <v>1182</v>
      </c>
      <c r="J435" s="2" t="s">
        <v>30</v>
      </c>
      <c r="K435" s="2">
        <v>28752</v>
      </c>
      <c r="L435" s="2" t="s">
        <v>1183</v>
      </c>
      <c r="M435" s="2" t="s">
        <v>1184</v>
      </c>
      <c r="N435" s="16" t="s">
        <v>1185</v>
      </c>
    </row>
    <row r="436" spans="1:14">
      <c r="A436" s="5" t="s">
        <v>1177</v>
      </c>
      <c r="B436" s="2" t="s">
        <v>170</v>
      </c>
      <c r="C436" s="2" t="s">
        <v>1174</v>
      </c>
      <c r="D436" s="2" t="s">
        <v>1193</v>
      </c>
      <c r="E436" s="16" t="s">
        <v>1180</v>
      </c>
      <c r="F436" s="5" t="s">
        <v>433</v>
      </c>
      <c r="G436" s="5" t="str">
        <f>HYPERLINK("mailto:nconley@mcdowellnews.com","nconley@mcdowellnews.com")</f>
        <v>nconley@mcdowellnews.com</v>
      </c>
      <c r="H436" s="2" t="s">
        <v>1181</v>
      </c>
      <c r="I436" s="2" t="s">
        <v>1182</v>
      </c>
      <c r="J436" s="2" t="s">
        <v>30</v>
      </c>
      <c r="K436" s="2">
        <v>28752</v>
      </c>
      <c r="L436" s="2" t="s">
        <v>1183</v>
      </c>
      <c r="M436" s="2" t="s">
        <v>1184</v>
      </c>
      <c r="N436" s="5" t="s">
        <v>1185</v>
      </c>
    </row>
    <row r="437" spans="1:14">
      <c r="A437" s="5" t="s">
        <v>1177</v>
      </c>
      <c r="B437" s="2" t="s">
        <v>1178</v>
      </c>
      <c r="C437" s="2" t="s">
        <v>856</v>
      </c>
      <c r="D437" s="2" t="s">
        <v>1179</v>
      </c>
      <c r="E437" s="16" t="s">
        <v>1180</v>
      </c>
      <c r="F437" s="5" t="s">
        <v>433</v>
      </c>
      <c r="G437" s="5" t="str">
        <f>HYPERLINK("mailto:rhollifield@mcdowellnews.com","rhollifield@mcdowellnews.com")</f>
        <v>rhollifield@mcdowellnews.com</v>
      </c>
      <c r="H437" s="2" t="s">
        <v>1181</v>
      </c>
      <c r="I437" s="2" t="s">
        <v>1182</v>
      </c>
      <c r="J437" s="2" t="s">
        <v>30</v>
      </c>
      <c r="K437" s="2">
        <v>28752</v>
      </c>
      <c r="L437" s="2" t="s">
        <v>1183</v>
      </c>
      <c r="M437" s="2" t="s">
        <v>1184</v>
      </c>
      <c r="N437" s="5" t="s">
        <v>1185</v>
      </c>
    </row>
    <row r="438" spans="1:14">
      <c r="A438" s="5" t="s">
        <v>1177</v>
      </c>
      <c r="B438" s="2" t="s">
        <v>170</v>
      </c>
      <c r="C438" s="4" t="s">
        <v>1084</v>
      </c>
      <c r="D438" s="4" t="s">
        <v>1194</v>
      </c>
      <c r="E438" s="16" t="s">
        <v>1180</v>
      </c>
      <c r="F438" s="5" t="s">
        <v>433</v>
      </c>
      <c r="G438" s="16" t="s">
        <v>1195</v>
      </c>
      <c r="H438" s="2" t="s">
        <v>1181</v>
      </c>
      <c r="I438" s="2" t="s">
        <v>1182</v>
      </c>
      <c r="J438" s="2" t="s">
        <v>30</v>
      </c>
      <c r="K438" s="2">
        <v>28752</v>
      </c>
      <c r="L438" s="2" t="s">
        <v>1183</v>
      </c>
      <c r="M438" s="2" t="s">
        <v>1184</v>
      </c>
      <c r="N438" s="5" t="s">
        <v>1185</v>
      </c>
    </row>
    <row r="439" spans="1:14">
      <c r="A439" s="5" t="s">
        <v>1177</v>
      </c>
      <c r="B439" s="2" t="s">
        <v>49</v>
      </c>
      <c r="C439" s="4"/>
      <c r="D439" s="4"/>
      <c r="E439" s="10" t="str">
        <f>HYPERLINK("https://twitter.com/mcdowellnews","@mcdowellnews")</f>
        <v>@mcdowellnews</v>
      </c>
      <c r="F439" s="5" t="s">
        <v>433</v>
      </c>
      <c r="G439" s="5" t="s">
        <v>1186</v>
      </c>
      <c r="H439" s="2" t="s">
        <v>1181</v>
      </c>
      <c r="I439" s="2" t="s">
        <v>1182</v>
      </c>
      <c r="J439" s="2" t="s">
        <v>30</v>
      </c>
      <c r="K439" s="2">
        <v>28752</v>
      </c>
      <c r="L439" s="2" t="s">
        <v>1183</v>
      </c>
      <c r="M439" s="2" t="s">
        <v>1187</v>
      </c>
      <c r="N439" s="5" t="s">
        <v>1185</v>
      </c>
    </row>
    <row r="440" spans="1:14">
      <c r="A440" s="5" t="s">
        <v>1177</v>
      </c>
      <c r="B440" s="2" t="s">
        <v>68</v>
      </c>
      <c r="C440" s="4"/>
      <c r="D440" s="4"/>
      <c r="E440" s="10" t="str">
        <f>HYPERLINK("https://twitter.com/mcdowellnews","@mcdowellnews")</f>
        <v>@mcdowellnews</v>
      </c>
      <c r="F440" s="5" t="s">
        <v>433</v>
      </c>
      <c r="G440" s="5" t="str">
        <f>HYPERLINK("mailto:news@mcdowellnews.com","news@mcdowellnews.com")</f>
        <v>news@mcdowellnews.com</v>
      </c>
      <c r="H440" s="2" t="s">
        <v>1188</v>
      </c>
      <c r="I440" s="2" t="s">
        <v>1182</v>
      </c>
      <c r="J440" s="2" t="s">
        <v>30</v>
      </c>
      <c r="K440" s="2">
        <v>28752</v>
      </c>
      <c r="L440" s="2" t="s">
        <v>1183</v>
      </c>
      <c r="M440" s="2" t="s">
        <v>1189</v>
      </c>
      <c r="N440" s="5" t="s">
        <v>1185</v>
      </c>
    </row>
    <row r="441" spans="1:14">
      <c r="A441" s="5" t="s">
        <v>3040</v>
      </c>
      <c r="B441" s="2" t="s">
        <v>90</v>
      </c>
      <c r="C441" s="4" t="s">
        <v>1000</v>
      </c>
      <c r="D441" s="4" t="s">
        <v>642</v>
      </c>
      <c r="E441" s="5" t="str">
        <f>HYPERLINK("https://twitter.com/MEnewspaper","@MEnewspaper")</f>
        <v>@MEnewspaper</v>
      </c>
      <c r="F441" s="5" t="s">
        <v>2381</v>
      </c>
      <c r="G441" s="16" t="s">
        <v>3041</v>
      </c>
      <c r="H441" s="2" t="s">
        <v>3042</v>
      </c>
      <c r="I441" s="2" t="s">
        <v>3043</v>
      </c>
      <c r="J441" s="2" t="s">
        <v>30</v>
      </c>
      <c r="K441" s="2">
        <v>27302</v>
      </c>
      <c r="L441" s="2" t="s">
        <v>178</v>
      </c>
      <c r="M441" s="2" t="s">
        <v>3044</v>
      </c>
      <c r="N441" s="16" t="s">
        <v>3045</v>
      </c>
    </row>
    <row r="442" spans="1:14">
      <c r="A442" s="5" t="s">
        <v>223</v>
      </c>
      <c r="B442" s="2" t="s">
        <v>68</v>
      </c>
      <c r="C442" s="2" t="s">
        <v>15</v>
      </c>
      <c r="D442" s="2" t="s">
        <v>15</v>
      </c>
      <c r="E442" s="12" t="s">
        <v>5195</v>
      </c>
      <c r="F442" s="5" t="s">
        <v>25</v>
      </c>
      <c r="G442" s="16" t="s">
        <v>224</v>
      </c>
      <c r="H442" s="2" t="s">
        <v>225</v>
      </c>
      <c r="I442" s="2" t="s">
        <v>226</v>
      </c>
      <c r="J442" s="2" t="s">
        <v>30</v>
      </c>
      <c r="K442" s="2">
        <v>27607</v>
      </c>
      <c r="L442" s="2" t="s">
        <v>227</v>
      </c>
      <c r="M442" s="2" t="s">
        <v>228</v>
      </c>
      <c r="N442" s="16" t="s">
        <v>229</v>
      </c>
    </row>
    <row r="443" spans="1:14">
      <c r="A443" s="5" t="s">
        <v>230</v>
      </c>
      <c r="B443" s="2" t="s">
        <v>200</v>
      </c>
      <c r="C443" s="2" t="s">
        <v>15</v>
      </c>
      <c r="D443" s="2" t="s">
        <v>15</v>
      </c>
      <c r="E443" s="12" t="s">
        <v>5195</v>
      </c>
      <c r="F443" s="5" t="s">
        <v>25</v>
      </c>
      <c r="G443" s="16" t="s">
        <v>231</v>
      </c>
      <c r="H443" s="2" t="s">
        <v>232</v>
      </c>
      <c r="I443" s="2" t="s">
        <v>190</v>
      </c>
      <c r="J443" s="2" t="s">
        <v>30</v>
      </c>
      <c r="K443" s="2">
        <v>28311</v>
      </c>
      <c r="L443" s="2" t="s">
        <v>191</v>
      </c>
      <c r="M443" s="2" t="s">
        <v>233</v>
      </c>
      <c r="N443" s="16" t="s">
        <v>234</v>
      </c>
    </row>
    <row r="444" spans="1:14">
      <c r="A444" s="5" t="s">
        <v>3046</v>
      </c>
      <c r="B444" s="2" t="s">
        <v>798</v>
      </c>
      <c r="C444" s="2" t="s">
        <v>3047</v>
      </c>
      <c r="D444" s="2" t="s">
        <v>580</v>
      </c>
      <c r="E444" s="10" t="s">
        <v>5195</v>
      </c>
      <c r="F444" s="5" t="s">
        <v>2381</v>
      </c>
      <c r="G444" s="16" t="s">
        <v>3048</v>
      </c>
      <c r="H444" s="2" t="s">
        <v>3049</v>
      </c>
      <c r="I444" s="2" t="s">
        <v>3050</v>
      </c>
      <c r="J444" s="2" t="s">
        <v>30</v>
      </c>
      <c r="K444" s="2">
        <v>28777</v>
      </c>
      <c r="L444" s="2" t="s">
        <v>3051</v>
      </c>
      <c r="M444" s="2" t="s">
        <v>3052</v>
      </c>
      <c r="N444" s="16" t="s">
        <v>3053</v>
      </c>
    </row>
    <row r="445" spans="1:14">
      <c r="A445" s="5" t="s">
        <v>3046</v>
      </c>
      <c r="B445" s="2" t="s">
        <v>170</v>
      </c>
      <c r="C445" s="2" t="s">
        <v>3054</v>
      </c>
      <c r="D445" s="2" t="s">
        <v>3055</v>
      </c>
      <c r="E445" s="10" t="s">
        <v>5195</v>
      </c>
      <c r="F445" s="5" t="s">
        <v>2381</v>
      </c>
      <c r="G445" s="16" t="s">
        <v>3056</v>
      </c>
      <c r="H445" s="2" t="s">
        <v>3049</v>
      </c>
      <c r="I445" s="2" t="s">
        <v>3050</v>
      </c>
      <c r="J445" s="2" t="s">
        <v>30</v>
      </c>
      <c r="K445" s="2">
        <v>28777</v>
      </c>
      <c r="L445" s="2" t="s">
        <v>3051</v>
      </c>
      <c r="M445" s="2" t="s">
        <v>3052</v>
      </c>
      <c r="N445" s="16" t="s">
        <v>3053</v>
      </c>
    </row>
    <row r="446" spans="1:14">
      <c r="A446" s="5" t="s">
        <v>3057</v>
      </c>
      <c r="B446" s="2" t="s">
        <v>798</v>
      </c>
      <c r="C446" s="2" t="s">
        <v>1079</v>
      </c>
      <c r="D446" s="2" t="s">
        <v>803</v>
      </c>
      <c r="E446" s="12" t="str">
        <f>HYPERLINK("https://twitter.com/MontHeraldNews","@MontHeraldNews")</f>
        <v>@MontHeraldNews</v>
      </c>
      <c r="F446" s="5" t="s">
        <v>2381</v>
      </c>
      <c r="G446" s="16" t="s">
        <v>3058</v>
      </c>
      <c r="H446" s="2" t="s">
        <v>3059</v>
      </c>
      <c r="I446" s="2" t="s">
        <v>3060</v>
      </c>
      <c r="J446" s="2" t="s">
        <v>30</v>
      </c>
      <c r="K446" s="2">
        <v>27371</v>
      </c>
      <c r="L446" s="2" t="s">
        <v>3061</v>
      </c>
      <c r="M446" s="2" t="s">
        <v>3062</v>
      </c>
      <c r="N446" s="16" t="s">
        <v>3063</v>
      </c>
    </row>
    <row r="447" spans="1:14">
      <c r="A447" s="5" t="s">
        <v>3064</v>
      </c>
      <c r="B447" s="2" t="s">
        <v>68</v>
      </c>
      <c r="C447" s="2" t="s">
        <v>15</v>
      </c>
      <c r="D447" s="2" t="s">
        <v>15</v>
      </c>
      <c r="E447" s="10" t="str">
        <f>HYPERLINK("https://twitter.com/mooresvilletrib","@mooresvilletrib")</f>
        <v>@mooresvilletrib</v>
      </c>
      <c r="F447" s="5" t="s">
        <v>2381</v>
      </c>
      <c r="G447" s="16" t="s">
        <v>3067</v>
      </c>
      <c r="H447" s="2" t="s">
        <v>1744</v>
      </c>
      <c r="I447" s="2" t="s">
        <v>1745</v>
      </c>
      <c r="J447" s="2" t="s">
        <v>30</v>
      </c>
      <c r="K447" s="2">
        <v>28677</v>
      </c>
      <c r="L447" s="2" t="s">
        <v>1746</v>
      </c>
      <c r="M447" s="2" t="s">
        <v>3068</v>
      </c>
      <c r="N447" s="16" t="s">
        <v>3066</v>
      </c>
    </row>
    <row r="448" spans="1:14">
      <c r="A448" s="5" t="s">
        <v>3064</v>
      </c>
      <c r="B448" s="2" t="s">
        <v>90</v>
      </c>
      <c r="C448" s="2" t="s">
        <v>246</v>
      </c>
      <c r="D448" s="2" t="s">
        <v>1742</v>
      </c>
      <c r="E448" s="10" t="str">
        <f>HYPERLINK("https://twitter.com/mooresvilletrib","@mooresvilletrib")</f>
        <v>@mooresvilletrib</v>
      </c>
      <c r="F448" s="5" t="s">
        <v>2381</v>
      </c>
      <c r="G448" s="16" t="s">
        <v>1743</v>
      </c>
      <c r="H448" s="2" t="s">
        <v>1744</v>
      </c>
      <c r="I448" s="2" t="s">
        <v>1745</v>
      </c>
      <c r="J448" s="2" t="s">
        <v>30</v>
      </c>
      <c r="K448" s="2">
        <v>28677</v>
      </c>
      <c r="L448" s="2" t="s">
        <v>1746</v>
      </c>
      <c r="M448" s="2" t="s">
        <v>3065</v>
      </c>
      <c r="N448" s="16" t="s">
        <v>3066</v>
      </c>
    </row>
    <row r="449" spans="1:14">
      <c r="A449" s="5" t="s">
        <v>1196</v>
      </c>
      <c r="B449" s="2" t="s">
        <v>523</v>
      </c>
      <c r="C449" s="2" t="s">
        <v>1217</v>
      </c>
      <c r="D449" s="2" t="s">
        <v>1218</v>
      </c>
      <c r="E449" s="16" t="s">
        <v>1205</v>
      </c>
      <c r="F449" s="5" t="s">
        <v>433</v>
      </c>
      <c r="G449" s="5" t="str">
        <f>HYPERLINK("mailto:awinemiller@mtairynews.com","awinemiller@mtairynews.com")</f>
        <v>awinemiller@mtairynews.com</v>
      </c>
      <c r="H449" s="2" t="s">
        <v>1199</v>
      </c>
      <c r="I449" s="2" t="s">
        <v>1200</v>
      </c>
      <c r="J449" s="2" t="s">
        <v>30</v>
      </c>
      <c r="K449" s="2">
        <v>27030</v>
      </c>
      <c r="L449" s="2" t="s">
        <v>1201</v>
      </c>
      <c r="M449" s="2" t="s">
        <v>1219</v>
      </c>
      <c r="N449" s="5" t="s">
        <v>1203</v>
      </c>
    </row>
    <row r="450" spans="1:14">
      <c r="A450" s="5" t="s">
        <v>1196</v>
      </c>
      <c r="B450" s="2" t="s">
        <v>820</v>
      </c>
      <c r="C450" s="2" t="s">
        <v>1197</v>
      </c>
      <c r="D450" s="2" t="s">
        <v>1198</v>
      </c>
      <c r="E450" s="10" t="str">
        <f>HYPERLINK("https://twitter.com/sportsdudejeff?lang=en","@sportsdudejeff")</f>
        <v>@sportsdudejeff</v>
      </c>
      <c r="F450" s="5" t="s">
        <v>433</v>
      </c>
      <c r="G450" s="5" t="str">
        <f>HYPERLINK("mailto:jlinville@mtairynews.com","jlinville@mtairynews.com")</f>
        <v>jlinville@mtairynews.com</v>
      </c>
      <c r="H450" s="2" t="s">
        <v>1199</v>
      </c>
      <c r="I450" s="2" t="s">
        <v>1200</v>
      </c>
      <c r="J450" s="2" t="s">
        <v>30</v>
      </c>
      <c r="K450" s="2">
        <v>27030</v>
      </c>
      <c r="L450" s="2" t="s">
        <v>1201</v>
      </c>
      <c r="M450" s="2" t="s">
        <v>1202</v>
      </c>
      <c r="N450" s="5" t="s">
        <v>1203</v>
      </c>
    </row>
    <row r="451" spans="1:14">
      <c r="A451" s="5" t="s">
        <v>1196</v>
      </c>
      <c r="B451" s="2" t="s">
        <v>90</v>
      </c>
      <c r="C451" s="2" t="s">
        <v>246</v>
      </c>
      <c r="D451" s="2" t="s">
        <v>1204</v>
      </c>
      <c r="E451" s="16" t="s">
        <v>1205</v>
      </c>
      <c r="F451" s="5" t="s">
        <v>433</v>
      </c>
      <c r="G451" s="5" t="s">
        <v>1206</v>
      </c>
      <c r="H451" s="2" t="s">
        <v>1199</v>
      </c>
      <c r="I451" s="2" t="s">
        <v>1200</v>
      </c>
      <c r="J451" s="2" t="s">
        <v>30</v>
      </c>
      <c r="K451" s="2">
        <v>27030</v>
      </c>
      <c r="L451" s="2" t="s">
        <v>1201</v>
      </c>
      <c r="M451" s="2" t="s">
        <v>1207</v>
      </c>
      <c r="N451" s="5" t="s">
        <v>1203</v>
      </c>
    </row>
    <row r="452" spans="1:14">
      <c r="A452" s="5" t="s">
        <v>1196</v>
      </c>
      <c r="B452" s="2" t="s">
        <v>353</v>
      </c>
      <c r="C452" s="2" t="s">
        <v>1210</v>
      </c>
      <c r="D452" s="2" t="s">
        <v>1211</v>
      </c>
      <c r="E452" s="16" t="s">
        <v>1205</v>
      </c>
      <c r="F452" s="5" t="s">
        <v>433</v>
      </c>
      <c r="G452" s="16" t="s">
        <v>1212</v>
      </c>
      <c r="H452" s="2" t="s">
        <v>1199</v>
      </c>
      <c r="I452" s="2" t="s">
        <v>1200</v>
      </c>
      <c r="J452" s="2" t="s">
        <v>30</v>
      </c>
      <c r="K452" s="2">
        <v>27030</v>
      </c>
      <c r="L452" s="2" t="s">
        <v>1201</v>
      </c>
      <c r="M452" s="2" t="s">
        <v>1213</v>
      </c>
      <c r="N452" s="16" t="s">
        <v>1203</v>
      </c>
    </row>
    <row r="453" spans="1:14">
      <c r="A453" s="5" t="s">
        <v>1196</v>
      </c>
      <c r="B453" s="2" t="s">
        <v>170</v>
      </c>
      <c r="C453" s="2" t="s">
        <v>116</v>
      </c>
      <c r="D453" s="2" t="s">
        <v>1214</v>
      </c>
      <c r="E453" s="16" t="s">
        <v>1205</v>
      </c>
      <c r="F453" s="5" t="s">
        <v>433</v>
      </c>
      <c r="G453" s="16" t="s">
        <v>1215</v>
      </c>
      <c r="H453" s="2" t="s">
        <v>1199</v>
      </c>
      <c r="I453" s="2" t="s">
        <v>1200</v>
      </c>
      <c r="J453" s="2" t="s">
        <v>30</v>
      </c>
      <c r="K453" s="2">
        <v>27030</v>
      </c>
      <c r="L453" s="2" t="s">
        <v>1201</v>
      </c>
      <c r="M453" s="2" t="s">
        <v>1216</v>
      </c>
      <c r="N453" s="5" t="s">
        <v>1203</v>
      </c>
    </row>
    <row r="454" spans="1:14">
      <c r="A454" s="5" t="s">
        <v>1196</v>
      </c>
      <c r="B454" s="2" t="s">
        <v>49</v>
      </c>
      <c r="C454" s="4"/>
      <c r="D454" s="4"/>
      <c r="E454" s="16" t="s">
        <v>1205</v>
      </c>
      <c r="F454" s="5" t="s">
        <v>433</v>
      </c>
      <c r="G454" s="16" t="s">
        <v>1208</v>
      </c>
      <c r="H454" s="2" t="s">
        <v>1199</v>
      </c>
      <c r="I454" s="2" t="s">
        <v>1200</v>
      </c>
      <c r="J454" s="2" t="s">
        <v>30</v>
      </c>
      <c r="K454" s="2">
        <v>27030</v>
      </c>
      <c r="L454" s="2" t="s">
        <v>1201</v>
      </c>
      <c r="M454" s="2" t="s">
        <v>1209</v>
      </c>
      <c r="N454" s="5" t="s">
        <v>1203</v>
      </c>
    </row>
    <row r="455" spans="1:14">
      <c r="A455" s="5" t="s">
        <v>3069</v>
      </c>
      <c r="B455" s="2" t="s">
        <v>68</v>
      </c>
      <c r="C455" s="4" t="s">
        <v>15</v>
      </c>
      <c r="D455" s="4" t="s">
        <v>15</v>
      </c>
      <c r="E455" s="16" t="s">
        <v>5202</v>
      </c>
      <c r="F455" s="5" t="s">
        <v>2381</v>
      </c>
      <c r="G455" s="16" t="s">
        <v>3070</v>
      </c>
      <c r="H455" s="2" t="s">
        <v>3071</v>
      </c>
      <c r="I455" s="2" t="s">
        <v>3072</v>
      </c>
      <c r="J455" s="2" t="s">
        <v>30</v>
      </c>
      <c r="K455" s="2">
        <v>28365</v>
      </c>
      <c r="L455" s="2" t="s">
        <v>1012</v>
      </c>
      <c r="M455" s="2" t="s">
        <v>3073</v>
      </c>
      <c r="N455" s="16" t="s">
        <v>3074</v>
      </c>
    </row>
    <row r="456" spans="1:14">
      <c r="A456" s="5" t="s">
        <v>3075</v>
      </c>
      <c r="B456" s="2" t="s">
        <v>170</v>
      </c>
      <c r="C456" s="2" t="s">
        <v>3079</v>
      </c>
      <c r="D456" s="2" t="s">
        <v>833</v>
      </c>
      <c r="E456" s="10" t="s">
        <v>5195</v>
      </c>
      <c r="F456" s="5" t="s">
        <v>2381</v>
      </c>
      <c r="G456" s="5" t="s">
        <v>3080</v>
      </c>
      <c r="H456" s="2" t="s">
        <v>3081</v>
      </c>
      <c r="I456" s="2" t="s">
        <v>861</v>
      </c>
      <c r="J456" s="2" t="s">
        <v>30</v>
      </c>
      <c r="K456" s="2">
        <v>28036</v>
      </c>
      <c r="L456" s="2" t="s">
        <v>334</v>
      </c>
      <c r="M456" s="2" t="s">
        <v>2873</v>
      </c>
      <c r="N456" s="16" t="s">
        <v>3078</v>
      </c>
    </row>
    <row r="457" spans="1:14">
      <c r="A457" s="5" t="s">
        <v>3075</v>
      </c>
      <c r="B457" s="2" t="s">
        <v>90</v>
      </c>
      <c r="C457" s="2" t="s">
        <v>80</v>
      </c>
      <c r="D457" s="2" t="s">
        <v>3032</v>
      </c>
      <c r="E457" s="5" t="s">
        <v>5195</v>
      </c>
      <c r="F457" s="5" t="s">
        <v>2381</v>
      </c>
      <c r="G457" s="5" t="s">
        <v>3076</v>
      </c>
      <c r="H457" s="2" t="s">
        <v>2871</v>
      </c>
      <c r="I457" s="2" t="s">
        <v>2872</v>
      </c>
      <c r="J457" s="2" t="s">
        <v>30</v>
      </c>
      <c r="K457" s="2" t="s">
        <v>3077</v>
      </c>
      <c r="L457" s="2" t="s">
        <v>334</v>
      </c>
      <c r="M457" s="2" t="s">
        <v>2873</v>
      </c>
      <c r="N457" s="16" t="s">
        <v>3078</v>
      </c>
    </row>
    <row r="458" spans="1:14">
      <c r="A458" s="5" t="s">
        <v>3075</v>
      </c>
      <c r="B458" s="2" t="s">
        <v>170</v>
      </c>
      <c r="C458" s="2" t="s">
        <v>2007</v>
      </c>
      <c r="D458" s="2" t="s">
        <v>3082</v>
      </c>
      <c r="E458" s="10" t="s">
        <v>5195</v>
      </c>
      <c r="F458" s="5" t="s">
        <v>2381</v>
      </c>
      <c r="G458" s="5" t="s">
        <v>3083</v>
      </c>
      <c r="H458" s="2" t="s">
        <v>3081</v>
      </c>
      <c r="I458" s="2" t="s">
        <v>861</v>
      </c>
      <c r="J458" s="2" t="s">
        <v>30</v>
      </c>
      <c r="K458" s="2">
        <v>28036</v>
      </c>
      <c r="L458" s="2" t="s">
        <v>334</v>
      </c>
      <c r="M458" s="2" t="s">
        <v>2873</v>
      </c>
      <c r="N458" s="16" t="s">
        <v>3078</v>
      </c>
    </row>
    <row r="459" spans="1:14">
      <c r="A459" s="5" t="s">
        <v>3075</v>
      </c>
      <c r="B459" s="2" t="s">
        <v>68</v>
      </c>
      <c r="E459" s="10" t="s">
        <v>5195</v>
      </c>
      <c r="F459" s="5" t="s">
        <v>2381</v>
      </c>
      <c r="G459" s="16" t="s">
        <v>3084</v>
      </c>
      <c r="H459" s="2" t="s">
        <v>3081</v>
      </c>
      <c r="I459" s="2" t="s">
        <v>861</v>
      </c>
      <c r="J459" s="2" t="s">
        <v>30</v>
      </c>
      <c r="K459" s="2">
        <v>28036</v>
      </c>
      <c r="L459" s="2" t="s">
        <v>334</v>
      </c>
      <c r="M459" s="2" t="s">
        <v>2873</v>
      </c>
      <c r="N459" s="16" t="s">
        <v>3078</v>
      </c>
    </row>
    <row r="460" spans="1:14">
      <c r="A460" s="5" t="s">
        <v>3085</v>
      </c>
      <c r="B460" s="2" t="s">
        <v>90</v>
      </c>
      <c r="C460" s="2" t="s">
        <v>608</v>
      </c>
      <c r="D460" s="2" t="s">
        <v>3091</v>
      </c>
      <c r="E460" s="5" t="str">
        <f>HYPERLINK("https://twitter.com/Mountain_Times","@Mountain_Times")</f>
        <v>@Mountain_Times</v>
      </c>
      <c r="F460" s="5" t="s">
        <v>2381</v>
      </c>
      <c r="G460" s="5" t="s">
        <v>3092</v>
      </c>
      <c r="H460" s="2" t="s">
        <v>3086</v>
      </c>
      <c r="I460" s="2" t="s">
        <v>1463</v>
      </c>
      <c r="J460" s="2" t="s">
        <v>30</v>
      </c>
      <c r="K460" s="2">
        <v>28607</v>
      </c>
      <c r="L460" s="2" t="s">
        <v>1464</v>
      </c>
      <c r="M460" s="2" t="s">
        <v>3087</v>
      </c>
      <c r="N460" s="5" t="s">
        <v>3088</v>
      </c>
    </row>
    <row r="461" spans="1:14">
      <c r="A461" s="5" t="s">
        <v>3085</v>
      </c>
      <c r="B461" s="2" t="s">
        <v>353</v>
      </c>
      <c r="C461" s="2" t="s">
        <v>1600</v>
      </c>
      <c r="D461" s="2" t="s">
        <v>3089</v>
      </c>
      <c r="E461" s="5" t="str">
        <f>HYPERLINK("https://twitter.com/Mountain_Times","@Mountain_Times")</f>
        <v>@Mountain_Times</v>
      </c>
      <c r="F461" s="5" t="s">
        <v>2381</v>
      </c>
      <c r="G461" s="16" t="s">
        <v>3090</v>
      </c>
      <c r="H461" s="2" t="s">
        <v>3086</v>
      </c>
      <c r="I461" s="2" t="s">
        <v>1463</v>
      </c>
      <c r="J461" s="2" t="s">
        <v>30</v>
      </c>
      <c r="K461" s="2">
        <v>28607</v>
      </c>
      <c r="L461" s="2" t="s">
        <v>1464</v>
      </c>
      <c r="M461" s="2" t="s">
        <v>3087</v>
      </c>
      <c r="N461" s="5" t="s">
        <v>3088</v>
      </c>
    </row>
    <row r="462" spans="1:14">
      <c r="A462" s="5" t="s">
        <v>3085</v>
      </c>
      <c r="B462" s="2" t="s">
        <v>57</v>
      </c>
      <c r="C462" s="2" t="s">
        <v>816</v>
      </c>
      <c r="D462" s="2" t="s">
        <v>2431</v>
      </c>
      <c r="E462" s="10" t="str">
        <f>HYPERLINK("https://twitter.com/Mountain_Times","@Mountain_Times")</f>
        <v>@Mountain_Times</v>
      </c>
      <c r="F462" s="5" t="s">
        <v>2381</v>
      </c>
      <c r="G462" s="16" t="s">
        <v>2433</v>
      </c>
      <c r="H462" s="2" t="s">
        <v>3086</v>
      </c>
      <c r="I462" s="2" t="s">
        <v>1463</v>
      </c>
      <c r="J462" s="2" t="s">
        <v>30</v>
      </c>
      <c r="K462" s="2">
        <v>28607</v>
      </c>
      <c r="L462" s="2" t="s">
        <v>1464</v>
      </c>
      <c r="M462" s="2" t="s">
        <v>3087</v>
      </c>
      <c r="N462" s="5" t="s">
        <v>3088</v>
      </c>
    </row>
    <row r="463" spans="1:14">
      <c r="A463" s="5" t="s">
        <v>2205</v>
      </c>
      <c r="B463" s="2" t="s">
        <v>68</v>
      </c>
      <c r="C463" s="2" t="s">
        <v>15</v>
      </c>
      <c r="D463" s="2" t="s">
        <v>15</v>
      </c>
      <c r="E463" s="16" t="s">
        <v>2233</v>
      </c>
      <c r="F463" s="5" t="s">
        <v>2179</v>
      </c>
      <c r="G463" s="5" t="s">
        <v>2234</v>
      </c>
      <c r="H463" s="2" t="s">
        <v>2210</v>
      </c>
      <c r="I463" s="2" t="s">
        <v>305</v>
      </c>
      <c r="J463" s="2" t="s">
        <v>30</v>
      </c>
      <c r="K463" s="2">
        <v>28801</v>
      </c>
      <c r="L463" s="2" t="s">
        <v>306</v>
      </c>
      <c r="M463" s="2" t="s">
        <v>2235</v>
      </c>
      <c r="N463" s="16" t="s">
        <v>2212</v>
      </c>
    </row>
    <row r="464" spans="1:14">
      <c r="A464" s="5" t="s">
        <v>2205</v>
      </c>
      <c r="B464" s="2" t="s">
        <v>2213</v>
      </c>
      <c r="C464" s="4" t="s">
        <v>2214</v>
      </c>
      <c r="D464" s="4" t="s">
        <v>2215</v>
      </c>
      <c r="E464" s="16" t="s">
        <v>2216</v>
      </c>
      <c r="F464" s="5" t="s">
        <v>2179</v>
      </c>
      <c r="G464" s="5" t="str">
        <f>HYPERLINK("mailto:amarshall@mountainx.com","amarshall@mountainx.com")</f>
        <v>amarshall@mountainx.com</v>
      </c>
      <c r="H464" s="2" t="s">
        <v>2210</v>
      </c>
      <c r="I464" s="2" t="s">
        <v>305</v>
      </c>
      <c r="J464" s="2" t="s">
        <v>30</v>
      </c>
      <c r="K464" s="2">
        <v>28801</v>
      </c>
      <c r="L464" s="2" t="s">
        <v>306</v>
      </c>
      <c r="M464" s="2" t="s">
        <v>2217</v>
      </c>
      <c r="N464" s="5" t="s">
        <v>2212</v>
      </c>
    </row>
    <row r="465" spans="1:14">
      <c r="A465" s="5" t="s">
        <v>2205</v>
      </c>
      <c r="B465" s="2" t="s">
        <v>2249</v>
      </c>
      <c r="C465" s="2" t="s">
        <v>1266</v>
      </c>
      <c r="D465" s="2" t="s">
        <v>2250</v>
      </c>
      <c r="E465" s="16" t="s">
        <v>2233</v>
      </c>
      <c r="F465" s="5" t="s">
        <v>2179</v>
      </c>
      <c r="G465" s="5" t="s">
        <v>2251</v>
      </c>
      <c r="H465" s="2" t="s">
        <v>2210</v>
      </c>
      <c r="I465" s="2" t="s">
        <v>305</v>
      </c>
      <c r="J465" s="2" t="s">
        <v>30</v>
      </c>
      <c r="K465" s="2">
        <v>28801</v>
      </c>
      <c r="L465" s="2" t="s">
        <v>306</v>
      </c>
      <c r="M465" s="2" t="s">
        <v>2252</v>
      </c>
      <c r="N465" s="5" t="s">
        <v>2212</v>
      </c>
    </row>
    <row r="466" spans="1:14">
      <c r="A466" s="5" t="s">
        <v>2205</v>
      </c>
      <c r="B466" s="2" t="s">
        <v>2206</v>
      </c>
      <c r="C466" s="2" t="s">
        <v>257</v>
      </c>
      <c r="D466" s="2" t="s">
        <v>2207</v>
      </c>
      <c r="E466" s="16" t="s">
        <v>2208</v>
      </c>
      <c r="F466" s="5" t="s">
        <v>2179</v>
      </c>
      <c r="G466" s="5" t="s">
        <v>2209</v>
      </c>
      <c r="H466" s="2" t="s">
        <v>2210</v>
      </c>
      <c r="I466" s="2" t="s">
        <v>305</v>
      </c>
      <c r="J466" s="2" t="s">
        <v>30</v>
      </c>
      <c r="K466" s="2">
        <v>28801</v>
      </c>
      <c r="L466" s="2" t="s">
        <v>306</v>
      </c>
      <c r="M466" s="2" t="s">
        <v>2211</v>
      </c>
      <c r="N466" s="5" t="s">
        <v>2212</v>
      </c>
    </row>
    <row r="467" spans="1:14">
      <c r="A467" s="5" t="s">
        <v>2205</v>
      </c>
      <c r="B467" s="2" t="s">
        <v>170</v>
      </c>
      <c r="C467" s="4" t="s">
        <v>2239</v>
      </c>
      <c r="D467" s="4" t="s">
        <v>2240</v>
      </c>
      <c r="E467" s="16" t="s">
        <v>2241</v>
      </c>
      <c r="F467" s="5" t="s">
        <v>2179</v>
      </c>
      <c r="G467" s="16" t="s">
        <v>2242</v>
      </c>
      <c r="H467" s="2" t="s">
        <v>2210</v>
      </c>
      <c r="I467" s="2" t="s">
        <v>305</v>
      </c>
      <c r="J467" s="2" t="s">
        <v>30</v>
      </c>
      <c r="K467" s="2">
        <v>28801</v>
      </c>
      <c r="L467" s="2" t="s">
        <v>306</v>
      </c>
      <c r="M467" s="2" t="s">
        <v>2243</v>
      </c>
      <c r="N467" s="5" t="s">
        <v>2212</v>
      </c>
    </row>
    <row r="468" spans="1:14">
      <c r="A468" s="5" t="s">
        <v>2205</v>
      </c>
      <c r="B468" s="2" t="s">
        <v>547</v>
      </c>
      <c r="C468" s="2" t="s">
        <v>2222</v>
      </c>
      <c r="D468" s="2" t="s">
        <v>2223</v>
      </c>
      <c r="E468" s="16" t="s">
        <v>2224</v>
      </c>
      <c r="F468" s="5" t="s">
        <v>2179</v>
      </c>
      <c r="G468" s="5" t="s">
        <v>2225</v>
      </c>
      <c r="H468" s="2" t="s">
        <v>2210</v>
      </c>
      <c r="I468" s="2" t="s">
        <v>305</v>
      </c>
      <c r="J468" s="2" t="s">
        <v>30</v>
      </c>
      <c r="K468" s="2">
        <v>28801</v>
      </c>
      <c r="L468" s="2" t="s">
        <v>306</v>
      </c>
      <c r="M468" s="2" t="s">
        <v>2226</v>
      </c>
      <c r="N468" s="5" t="s">
        <v>2212</v>
      </c>
    </row>
    <row r="469" spans="1:14">
      <c r="A469" s="5" t="s">
        <v>2205</v>
      </c>
      <c r="B469" s="2" t="s">
        <v>798</v>
      </c>
      <c r="C469" s="2" t="s">
        <v>1197</v>
      </c>
      <c r="D469" s="2" t="s">
        <v>2218</v>
      </c>
      <c r="E469" s="16" t="s">
        <v>2219</v>
      </c>
      <c r="F469" s="5" t="s">
        <v>2179</v>
      </c>
      <c r="G469" s="16" t="s">
        <v>2220</v>
      </c>
      <c r="H469" s="2" t="s">
        <v>2210</v>
      </c>
      <c r="I469" s="2" t="s">
        <v>305</v>
      </c>
      <c r="J469" s="2" t="s">
        <v>30</v>
      </c>
      <c r="K469" s="2">
        <v>28801</v>
      </c>
      <c r="L469" s="2" t="s">
        <v>306</v>
      </c>
      <c r="M469" s="2" t="s">
        <v>2221</v>
      </c>
      <c r="N469" s="5" t="s">
        <v>2212</v>
      </c>
    </row>
    <row r="470" spans="1:14">
      <c r="A470" s="5" t="s">
        <v>2205</v>
      </c>
      <c r="B470" s="2" t="s">
        <v>170</v>
      </c>
      <c r="C470" s="2" t="s">
        <v>2244</v>
      </c>
      <c r="D470" s="2" t="s">
        <v>2245</v>
      </c>
      <c r="E470" s="16" t="s">
        <v>2246</v>
      </c>
      <c r="F470" s="5" t="s">
        <v>2179</v>
      </c>
      <c r="G470" s="5" t="s">
        <v>2247</v>
      </c>
      <c r="H470" s="2" t="s">
        <v>2210</v>
      </c>
      <c r="I470" s="2" t="s">
        <v>305</v>
      </c>
      <c r="J470" s="2" t="s">
        <v>30</v>
      </c>
      <c r="K470" s="2">
        <v>28801</v>
      </c>
      <c r="L470" s="2" t="s">
        <v>306</v>
      </c>
      <c r="M470" s="2" t="s">
        <v>2248</v>
      </c>
      <c r="N470" s="5" t="s">
        <v>2212</v>
      </c>
    </row>
    <row r="471" spans="1:14">
      <c r="A471" s="5" t="s">
        <v>2205</v>
      </c>
      <c r="B471" s="2" t="s">
        <v>99</v>
      </c>
      <c r="C471" s="2" t="s">
        <v>806</v>
      </c>
      <c r="D471" s="2" t="s">
        <v>2036</v>
      </c>
      <c r="E471" s="16" t="s">
        <v>2236</v>
      </c>
      <c r="F471" s="5" t="s">
        <v>2179</v>
      </c>
      <c r="G471" s="16" t="s">
        <v>2237</v>
      </c>
      <c r="H471" s="2" t="s">
        <v>2210</v>
      </c>
      <c r="I471" s="2" t="s">
        <v>305</v>
      </c>
      <c r="J471" s="2" t="s">
        <v>30</v>
      </c>
      <c r="K471" s="2">
        <v>28801</v>
      </c>
      <c r="L471" s="2" t="s">
        <v>306</v>
      </c>
      <c r="M471" s="2" t="s">
        <v>2238</v>
      </c>
      <c r="N471" s="5" t="s">
        <v>2212</v>
      </c>
    </row>
    <row r="472" spans="1:14">
      <c r="A472" s="5" t="s">
        <v>2205</v>
      </c>
      <c r="B472" s="2" t="s">
        <v>129</v>
      </c>
      <c r="C472" s="2" t="s">
        <v>2229</v>
      </c>
      <c r="D472" s="2" t="s">
        <v>2230</v>
      </c>
      <c r="E472" s="16" t="s">
        <v>2231</v>
      </c>
      <c r="F472" s="5" t="s">
        <v>2179</v>
      </c>
      <c r="G472" s="5" t="str">
        <f>HYPERLINK("mailto:vdaffron@mountainx.com","vdaffron@mountainx.com")</f>
        <v>vdaffron@mountainx.com</v>
      </c>
      <c r="H472" s="2" t="s">
        <v>2210</v>
      </c>
      <c r="I472" s="2" t="s">
        <v>305</v>
      </c>
      <c r="J472" s="2" t="s">
        <v>30</v>
      </c>
      <c r="K472" s="2">
        <v>28801</v>
      </c>
      <c r="L472" s="2" t="s">
        <v>306</v>
      </c>
      <c r="M472" s="2" t="s">
        <v>2232</v>
      </c>
      <c r="N472" s="5" t="s">
        <v>2212</v>
      </c>
    </row>
    <row r="473" spans="1:14">
      <c r="A473" s="5" t="s">
        <v>2205</v>
      </c>
      <c r="B473" s="2" t="s">
        <v>49</v>
      </c>
      <c r="C473" s="4"/>
      <c r="D473" s="4"/>
      <c r="E473" s="16" t="s">
        <v>2233</v>
      </c>
      <c r="F473" s="5" t="s">
        <v>2179</v>
      </c>
      <c r="G473" s="5" t="s">
        <v>2227</v>
      </c>
      <c r="H473" s="2" t="s">
        <v>2210</v>
      </c>
      <c r="I473" s="2" t="s">
        <v>305</v>
      </c>
      <c r="J473" s="2" t="s">
        <v>30</v>
      </c>
      <c r="K473" s="2">
        <v>28801</v>
      </c>
      <c r="L473" s="2" t="s">
        <v>306</v>
      </c>
      <c r="M473" s="2" t="s">
        <v>2228</v>
      </c>
      <c r="N473" s="5" t="s">
        <v>2212</v>
      </c>
    </row>
    <row r="474" spans="1:14">
      <c r="A474" s="5" t="s">
        <v>3093</v>
      </c>
      <c r="B474" s="2" t="s">
        <v>170</v>
      </c>
      <c r="C474" s="2" t="s">
        <v>1033</v>
      </c>
      <c r="D474" s="2" t="s">
        <v>1088</v>
      </c>
      <c r="E474" s="16" t="s">
        <v>3096</v>
      </c>
      <c r="F474" s="5" t="s">
        <v>2381</v>
      </c>
      <c r="G474" s="16" t="s">
        <v>3110</v>
      </c>
      <c r="H474" s="2" t="s">
        <v>3098</v>
      </c>
      <c r="I474" s="2" t="s">
        <v>2111</v>
      </c>
      <c r="J474" s="2" t="s">
        <v>30</v>
      </c>
      <c r="K474" s="2">
        <v>28786</v>
      </c>
      <c r="L474" s="2" t="s">
        <v>2112</v>
      </c>
      <c r="M474" s="2" t="s">
        <v>3111</v>
      </c>
      <c r="N474" s="5" t="s">
        <v>253</v>
      </c>
    </row>
    <row r="475" spans="1:14">
      <c r="A475" s="5" t="s">
        <v>3093</v>
      </c>
      <c r="B475" s="2" t="s">
        <v>182</v>
      </c>
      <c r="C475" s="2" t="s">
        <v>3103</v>
      </c>
      <c r="D475" s="2" t="s">
        <v>3104</v>
      </c>
      <c r="E475" s="16" t="s">
        <v>3096</v>
      </c>
      <c r="F475" s="5" t="s">
        <v>2381</v>
      </c>
      <c r="G475" s="16" t="s">
        <v>3105</v>
      </c>
      <c r="H475" s="2" t="s">
        <v>3098</v>
      </c>
      <c r="I475" s="2" t="s">
        <v>2111</v>
      </c>
      <c r="J475" s="2" t="s">
        <v>30</v>
      </c>
      <c r="K475" s="2">
        <v>28786</v>
      </c>
      <c r="L475" s="2" t="s">
        <v>2112</v>
      </c>
      <c r="M475" s="2" t="s">
        <v>3106</v>
      </c>
      <c r="N475" s="5" t="s">
        <v>253</v>
      </c>
    </row>
    <row r="476" spans="1:14">
      <c r="A476" s="5" t="s">
        <v>3093</v>
      </c>
      <c r="B476" s="2" t="s">
        <v>353</v>
      </c>
      <c r="C476" s="2" t="s">
        <v>2118</v>
      </c>
      <c r="D476" s="2" t="s">
        <v>3107</v>
      </c>
      <c r="E476" s="16" t="s">
        <v>3096</v>
      </c>
      <c r="F476" s="5" t="s">
        <v>2381</v>
      </c>
      <c r="G476" s="16" t="s">
        <v>3108</v>
      </c>
      <c r="H476" s="2" t="s">
        <v>3098</v>
      </c>
      <c r="I476" s="2" t="s">
        <v>2111</v>
      </c>
      <c r="J476" s="2" t="s">
        <v>30</v>
      </c>
      <c r="K476" s="2">
        <v>28786</v>
      </c>
      <c r="L476" s="2" t="s">
        <v>2112</v>
      </c>
      <c r="M476" s="2" t="s">
        <v>3109</v>
      </c>
      <c r="N476" s="5" t="s">
        <v>253</v>
      </c>
    </row>
    <row r="477" spans="1:14">
      <c r="A477" s="5" t="s">
        <v>3093</v>
      </c>
      <c r="B477" s="2" t="s">
        <v>170</v>
      </c>
      <c r="C477" s="2" t="s">
        <v>1607</v>
      </c>
      <c r="D477" s="1" t="s">
        <v>3112</v>
      </c>
      <c r="E477" s="16" t="s">
        <v>3096</v>
      </c>
      <c r="F477" s="5" t="s">
        <v>2381</v>
      </c>
      <c r="G477" s="5" t="s">
        <v>3113</v>
      </c>
      <c r="H477" s="2" t="s">
        <v>3098</v>
      </c>
      <c r="I477" s="2" t="s">
        <v>2111</v>
      </c>
      <c r="J477" s="2" t="s">
        <v>30</v>
      </c>
      <c r="K477" s="2">
        <v>28786</v>
      </c>
      <c r="L477" s="2" t="s">
        <v>2112</v>
      </c>
      <c r="M477" s="2" t="s">
        <v>3114</v>
      </c>
      <c r="N477" s="5" t="s">
        <v>253</v>
      </c>
    </row>
    <row r="478" spans="1:14">
      <c r="A478" s="5" t="s">
        <v>3093</v>
      </c>
      <c r="B478" s="2" t="s">
        <v>3100</v>
      </c>
      <c r="C478" s="2" t="s">
        <v>1687</v>
      </c>
      <c r="D478" s="2" t="s">
        <v>1037</v>
      </c>
      <c r="E478" s="16" t="s">
        <v>3096</v>
      </c>
      <c r="F478" s="5" t="s">
        <v>2381</v>
      </c>
      <c r="G478" s="16" t="s">
        <v>3101</v>
      </c>
      <c r="H478" s="2" t="s">
        <v>3098</v>
      </c>
      <c r="I478" s="2" t="s">
        <v>2111</v>
      </c>
      <c r="J478" s="2" t="s">
        <v>30</v>
      </c>
      <c r="K478" s="2">
        <v>28786</v>
      </c>
      <c r="L478" s="2" t="s">
        <v>2112</v>
      </c>
      <c r="M478" s="2" t="s">
        <v>3102</v>
      </c>
      <c r="N478" s="16" t="s">
        <v>253</v>
      </c>
    </row>
    <row r="479" spans="1:14">
      <c r="A479" s="5" t="s">
        <v>3093</v>
      </c>
      <c r="B479" s="2" t="s">
        <v>90</v>
      </c>
      <c r="C479" s="2" t="s">
        <v>3094</v>
      </c>
      <c r="D479" s="2" t="s">
        <v>3095</v>
      </c>
      <c r="E479" s="16" t="s">
        <v>3096</v>
      </c>
      <c r="F479" s="5" t="s">
        <v>2381</v>
      </c>
      <c r="G479" s="16" t="s">
        <v>3097</v>
      </c>
      <c r="H479" s="2" t="s">
        <v>3098</v>
      </c>
      <c r="I479" s="2" t="s">
        <v>2111</v>
      </c>
      <c r="J479" s="2" t="s">
        <v>30</v>
      </c>
      <c r="K479" s="2">
        <v>28786</v>
      </c>
      <c r="L479" s="2" t="s">
        <v>2112</v>
      </c>
      <c r="M479" s="2" t="s">
        <v>3099</v>
      </c>
      <c r="N479" s="5" t="s">
        <v>253</v>
      </c>
    </row>
    <row r="480" spans="1:14">
      <c r="A480" s="5" t="s">
        <v>3115</v>
      </c>
      <c r="B480" s="2" t="s">
        <v>68</v>
      </c>
      <c r="C480" s="2" t="s">
        <v>15</v>
      </c>
      <c r="D480" s="2" t="s">
        <v>15</v>
      </c>
      <c r="E480" s="10" t="s">
        <v>5195</v>
      </c>
      <c r="F480" s="5" t="s">
        <v>2381</v>
      </c>
      <c r="G480" s="16" t="s">
        <v>3116</v>
      </c>
      <c r="H480" s="2" t="s">
        <v>3117</v>
      </c>
      <c r="I480" s="2" t="s">
        <v>3118</v>
      </c>
      <c r="J480" s="2" t="s">
        <v>30</v>
      </c>
      <c r="K480" s="2">
        <v>27856</v>
      </c>
      <c r="L480" s="2" t="s">
        <v>284</v>
      </c>
      <c r="M480" s="2" t="s">
        <v>3119</v>
      </c>
      <c r="N480" s="16" t="s">
        <v>3120</v>
      </c>
    </row>
    <row r="481" spans="1:14">
      <c r="A481" s="5" t="s">
        <v>3115</v>
      </c>
      <c r="B481" s="2" t="s">
        <v>170</v>
      </c>
      <c r="C481" s="2" t="s">
        <v>1140</v>
      </c>
      <c r="D481" s="2" t="s">
        <v>2488</v>
      </c>
      <c r="E481" s="10" t="s">
        <v>5195</v>
      </c>
      <c r="F481" s="5" t="s">
        <v>2381</v>
      </c>
      <c r="G481" s="16" t="s">
        <v>3116</v>
      </c>
      <c r="H481" s="2" t="s">
        <v>3117</v>
      </c>
      <c r="I481" s="2" t="s">
        <v>3118</v>
      </c>
      <c r="J481" s="2" t="s">
        <v>30</v>
      </c>
      <c r="K481" s="2">
        <v>27856</v>
      </c>
      <c r="L481" s="2" t="s">
        <v>284</v>
      </c>
      <c r="M481" s="2" t="s">
        <v>3119</v>
      </c>
      <c r="N481" s="16" t="s">
        <v>3120</v>
      </c>
    </row>
    <row r="482" spans="1:14">
      <c r="A482" s="5" t="s">
        <v>3115</v>
      </c>
      <c r="B482" s="2" t="s">
        <v>353</v>
      </c>
      <c r="C482" s="2" t="s">
        <v>3121</v>
      </c>
      <c r="D482" s="2" t="s">
        <v>3122</v>
      </c>
      <c r="E482" s="10" t="s">
        <v>5195</v>
      </c>
      <c r="F482" s="5" t="s">
        <v>2381</v>
      </c>
      <c r="G482" s="16" t="s">
        <v>3123</v>
      </c>
      <c r="H482" s="2" t="s">
        <v>3117</v>
      </c>
      <c r="I482" s="2" t="s">
        <v>3118</v>
      </c>
      <c r="J482" s="2" t="s">
        <v>30</v>
      </c>
      <c r="K482" s="2">
        <v>27856</v>
      </c>
      <c r="L482" s="2" t="s">
        <v>284</v>
      </c>
      <c r="M482" s="2" t="s">
        <v>3119</v>
      </c>
      <c r="N482" s="16" t="s">
        <v>3120</v>
      </c>
    </row>
    <row r="483" spans="1:14">
      <c r="A483" s="5" t="s">
        <v>238</v>
      </c>
      <c r="B483" s="2" t="s">
        <v>200</v>
      </c>
      <c r="C483" s="2" t="s">
        <v>15</v>
      </c>
      <c r="D483" s="2" t="s">
        <v>15</v>
      </c>
      <c r="E483" s="16" t="s">
        <v>239</v>
      </c>
      <c r="F483" s="5" t="s">
        <v>25</v>
      </c>
      <c r="G483" s="16" t="s">
        <v>241</v>
      </c>
      <c r="H483" s="2" t="s">
        <v>242</v>
      </c>
      <c r="I483" s="2" t="s">
        <v>44</v>
      </c>
      <c r="J483" s="2" t="s">
        <v>30</v>
      </c>
      <c r="K483" s="2">
        <v>27411</v>
      </c>
      <c r="L483" s="2" t="s">
        <v>45</v>
      </c>
      <c r="M483" s="2" t="s">
        <v>243</v>
      </c>
      <c r="N483" s="16" t="s">
        <v>244</v>
      </c>
    </row>
    <row r="484" spans="1:14">
      <c r="A484" s="5" t="s">
        <v>238</v>
      </c>
      <c r="B484" s="2" t="s">
        <v>68</v>
      </c>
      <c r="C484" s="2" t="s">
        <v>15</v>
      </c>
      <c r="D484" s="2" t="s">
        <v>15</v>
      </c>
      <c r="E484" s="16" t="s">
        <v>239</v>
      </c>
      <c r="F484" s="5" t="s">
        <v>25</v>
      </c>
      <c r="G484" s="16" t="s">
        <v>249</v>
      </c>
      <c r="H484" s="2" t="s">
        <v>251</v>
      </c>
      <c r="I484" s="2" t="s">
        <v>44</v>
      </c>
      <c r="J484" s="2" t="s">
        <v>30</v>
      </c>
      <c r="K484" s="2">
        <v>27411</v>
      </c>
      <c r="L484" s="2" t="s">
        <v>45</v>
      </c>
      <c r="M484" s="2" t="s">
        <v>252</v>
      </c>
      <c r="N484" s="5" t="s">
        <v>253</v>
      </c>
    </row>
    <row r="485" spans="1:14">
      <c r="A485" s="5" t="s">
        <v>254</v>
      </c>
      <c r="B485" s="2" t="s">
        <v>68</v>
      </c>
      <c r="C485" s="4" t="s">
        <v>15</v>
      </c>
      <c r="D485" s="4" t="s">
        <v>15</v>
      </c>
      <c r="E485" s="16" t="s">
        <v>255</v>
      </c>
      <c r="F485" s="5" t="s">
        <v>25</v>
      </c>
      <c r="G485" s="16" t="s">
        <v>260</v>
      </c>
      <c r="H485" s="2" t="s">
        <v>261</v>
      </c>
      <c r="I485" s="2" t="s">
        <v>121</v>
      </c>
      <c r="J485" s="2" t="s">
        <v>30</v>
      </c>
      <c r="K485" s="2">
        <v>27707</v>
      </c>
      <c r="L485" s="2" t="s">
        <v>121</v>
      </c>
      <c r="M485" s="2" t="s">
        <v>263</v>
      </c>
      <c r="N485" s="16" t="s">
        <v>264</v>
      </c>
    </row>
    <row r="486" spans="1:14">
      <c r="A486" s="5" t="s">
        <v>2017</v>
      </c>
      <c r="B486" s="2" t="s">
        <v>1313</v>
      </c>
      <c r="C486" s="2" t="s">
        <v>76</v>
      </c>
      <c r="D486" s="2" t="s">
        <v>2024</v>
      </c>
      <c r="E486" s="16" t="s">
        <v>2025</v>
      </c>
      <c r="F486" s="5" t="s">
        <v>53</v>
      </c>
      <c r="G486" s="12" t="str">
        <f>HYPERLINK("mailto:billy@ncpolicywatch.com","billy@ncpolicywatch.com")</f>
        <v>billy@ncpolicywatch.com</v>
      </c>
      <c r="I486" s="2" t="s">
        <v>226</v>
      </c>
      <c r="J486" s="2" t="s">
        <v>30</v>
      </c>
      <c r="L486" s="2" t="s">
        <v>227</v>
      </c>
      <c r="M486" s="2" t="s">
        <v>2026</v>
      </c>
      <c r="N486" s="16" t="s">
        <v>2023</v>
      </c>
    </row>
    <row r="487" spans="1:14">
      <c r="A487" s="5" t="s">
        <v>2017</v>
      </c>
      <c r="B487" s="2" t="s">
        <v>1516</v>
      </c>
      <c r="C487" s="2" t="s">
        <v>584</v>
      </c>
      <c r="D487" s="2" t="s">
        <v>2033</v>
      </c>
      <c r="E487" s="5" t="s">
        <v>2034</v>
      </c>
      <c r="F487" s="5" t="s">
        <v>53</v>
      </c>
      <c r="G487" s="5" t="str">
        <f>HYPERLINK("mailto:joe@ncpolicywatch.com","joe@ncpolicywatch.com")</f>
        <v>joe@ncpolicywatch.com</v>
      </c>
      <c r="I487" s="2" t="s">
        <v>226</v>
      </c>
      <c r="J487" s="2" t="s">
        <v>30</v>
      </c>
      <c r="L487" s="2" t="s">
        <v>227</v>
      </c>
      <c r="M487" s="2" t="s">
        <v>2022</v>
      </c>
      <c r="N487" s="5" t="s">
        <v>2023</v>
      </c>
    </row>
    <row r="488" spans="1:14">
      <c r="A488" s="5" t="s">
        <v>2017</v>
      </c>
      <c r="B488" s="2" t="s">
        <v>597</v>
      </c>
      <c r="C488" s="2" t="s">
        <v>809</v>
      </c>
      <c r="D488" s="2" t="s">
        <v>2031</v>
      </c>
      <c r="E488" s="5" t="s">
        <v>2032</v>
      </c>
      <c r="F488" s="5" t="s">
        <v>53</v>
      </c>
      <c r="G488" s="5" t="str">
        <f>HYPERLINK("mailto:lisa@ncpolicywatch.com","lisa@ncpolicywatch.com")</f>
        <v>lisa@ncpolicywatch.com</v>
      </c>
      <c r="I488" s="2" t="s">
        <v>226</v>
      </c>
      <c r="J488" s="2" t="s">
        <v>30</v>
      </c>
      <c r="L488" s="2" t="s">
        <v>227</v>
      </c>
      <c r="M488" s="2" t="s">
        <v>2022</v>
      </c>
      <c r="N488" s="5" t="s">
        <v>2023</v>
      </c>
    </row>
    <row r="489" spans="1:14">
      <c r="A489" s="5" t="s">
        <v>2017</v>
      </c>
      <c r="B489" s="2" t="s">
        <v>593</v>
      </c>
      <c r="C489" s="4" t="s">
        <v>2027</v>
      </c>
      <c r="D489" s="4" t="s">
        <v>2028</v>
      </c>
      <c r="E489" s="5" t="s">
        <v>2029</v>
      </c>
      <c r="F489" s="5" t="s">
        <v>53</v>
      </c>
      <c r="G489" s="12" t="str">
        <f>HYPERLINK("mailto:melissa@ncpolicywatch.com","melissa@ncpolicywatch.com")</f>
        <v>melissa@ncpolicywatch.com</v>
      </c>
      <c r="I489" s="2" t="s">
        <v>226</v>
      </c>
      <c r="J489" s="2" t="s">
        <v>30</v>
      </c>
      <c r="L489" s="2" t="s">
        <v>227</v>
      </c>
      <c r="M489" s="2" t="s">
        <v>2030</v>
      </c>
      <c r="N489" s="5" t="s">
        <v>2023</v>
      </c>
    </row>
    <row r="490" spans="1:14">
      <c r="A490" s="5" t="s">
        <v>2017</v>
      </c>
      <c r="B490" s="2" t="s">
        <v>2018</v>
      </c>
      <c r="C490" s="2" t="s">
        <v>1383</v>
      </c>
      <c r="D490" s="2" t="s">
        <v>2019</v>
      </c>
      <c r="E490" s="12" t="s">
        <v>2020</v>
      </c>
      <c r="F490" s="5" t="s">
        <v>53</v>
      </c>
      <c r="G490" s="16" t="s">
        <v>2021</v>
      </c>
      <c r="I490" s="2" t="s">
        <v>226</v>
      </c>
      <c r="J490" s="2" t="s">
        <v>30</v>
      </c>
      <c r="L490" s="2" t="s">
        <v>227</v>
      </c>
      <c r="M490" s="2" t="s">
        <v>2022</v>
      </c>
      <c r="N490" s="5" t="s">
        <v>2023</v>
      </c>
    </row>
    <row r="491" spans="1:14">
      <c r="A491" s="5" t="s">
        <v>265</v>
      </c>
      <c r="B491" s="2" t="s">
        <v>68</v>
      </c>
      <c r="C491" s="2" t="s">
        <v>15</v>
      </c>
      <c r="D491" s="2" t="s">
        <v>15</v>
      </c>
      <c r="E491" s="12" t="s">
        <v>5195</v>
      </c>
      <c r="F491" s="5" t="s">
        <v>25</v>
      </c>
      <c r="G491" s="16" t="s">
        <v>266</v>
      </c>
      <c r="H491" s="2" t="s">
        <v>267</v>
      </c>
      <c r="I491" s="2" t="s">
        <v>226</v>
      </c>
      <c r="J491" s="2" t="s">
        <v>30</v>
      </c>
      <c r="K491" s="2">
        <v>27695</v>
      </c>
      <c r="L491" s="2" t="s">
        <v>227</v>
      </c>
      <c r="M491" s="2" t="s">
        <v>268</v>
      </c>
      <c r="N491" s="16" t="s">
        <v>264</v>
      </c>
    </row>
    <row r="492" spans="1:14">
      <c r="A492" s="5" t="s">
        <v>265</v>
      </c>
      <c r="B492" s="2" t="s">
        <v>99</v>
      </c>
      <c r="C492" s="2" t="s">
        <v>15</v>
      </c>
      <c r="D492" s="2" t="s">
        <v>15</v>
      </c>
      <c r="E492" s="12" t="s">
        <v>5195</v>
      </c>
      <c r="F492" s="5" t="s">
        <v>25</v>
      </c>
      <c r="G492" s="16" t="s">
        <v>272</v>
      </c>
      <c r="H492" s="2" t="s">
        <v>267</v>
      </c>
      <c r="I492" s="2" t="s">
        <v>226</v>
      </c>
      <c r="J492" s="2" t="s">
        <v>30</v>
      </c>
      <c r="K492" s="2">
        <v>27695</v>
      </c>
      <c r="L492" s="2" t="s">
        <v>227</v>
      </c>
      <c r="M492" s="2" t="s">
        <v>268</v>
      </c>
      <c r="N492" s="16" t="s">
        <v>264</v>
      </c>
    </row>
    <row r="493" spans="1:14">
      <c r="A493" s="5" t="s">
        <v>274</v>
      </c>
      <c r="B493" s="2" t="s">
        <v>38</v>
      </c>
      <c r="C493" s="2" t="s">
        <v>275</v>
      </c>
      <c r="D493" s="2" t="s">
        <v>276</v>
      </c>
      <c r="E493" s="16" t="s">
        <v>277</v>
      </c>
      <c r="F493" s="5" t="s">
        <v>25</v>
      </c>
      <c r="G493" s="16" t="s">
        <v>278</v>
      </c>
      <c r="H493" s="4"/>
      <c r="I493" s="2" t="s">
        <v>282</v>
      </c>
      <c r="J493" s="2" t="s">
        <v>30</v>
      </c>
      <c r="K493" s="4"/>
      <c r="L493" s="2" t="s">
        <v>284</v>
      </c>
      <c r="M493" s="2" t="s">
        <v>285</v>
      </c>
      <c r="N493" s="16" t="s">
        <v>286</v>
      </c>
    </row>
    <row r="494" spans="1:14">
      <c r="A494" s="5" t="s">
        <v>19</v>
      </c>
      <c r="B494" s="2" t="s">
        <v>1226</v>
      </c>
      <c r="C494" s="17" t="s">
        <v>1000</v>
      </c>
      <c r="D494" s="2" t="s">
        <v>1227</v>
      </c>
      <c r="E494" s="16" t="s">
        <v>1453</v>
      </c>
      <c r="F494" s="5" t="s">
        <v>433</v>
      </c>
      <c r="G494" s="5" t="s">
        <v>1228</v>
      </c>
      <c r="H494" s="2" t="s">
        <v>1223</v>
      </c>
      <c r="I494" s="2" t="s">
        <v>226</v>
      </c>
      <c r="J494" s="2" t="s">
        <v>30</v>
      </c>
      <c r="K494" s="2">
        <v>27602</v>
      </c>
      <c r="L494" s="2" t="s">
        <v>227</v>
      </c>
      <c r="M494" s="2" t="s">
        <v>1229</v>
      </c>
      <c r="N494" s="16" t="s">
        <v>1225</v>
      </c>
    </row>
    <row r="495" spans="1:14">
      <c r="A495" s="5" t="s">
        <v>19</v>
      </c>
      <c r="B495" s="2" t="s">
        <v>1230</v>
      </c>
      <c r="C495" s="17" t="s">
        <v>1231</v>
      </c>
      <c r="D495" s="2" t="s">
        <v>78</v>
      </c>
      <c r="E495" s="16" t="s">
        <v>1453</v>
      </c>
      <c r="F495" s="5" t="s">
        <v>433</v>
      </c>
      <c r="G495" s="5" t="s">
        <v>1232</v>
      </c>
      <c r="H495" s="2" t="s">
        <v>1223</v>
      </c>
      <c r="I495" s="2" t="s">
        <v>226</v>
      </c>
      <c r="J495" s="2" t="s">
        <v>30</v>
      </c>
      <c r="K495" s="2">
        <v>27602</v>
      </c>
      <c r="L495" s="2" t="s">
        <v>227</v>
      </c>
      <c r="M495" s="2" t="s">
        <v>1233</v>
      </c>
      <c r="N495" s="16" t="s">
        <v>1225</v>
      </c>
    </row>
    <row r="496" spans="1:14">
      <c r="A496" s="5" t="s">
        <v>19</v>
      </c>
      <c r="B496" s="2" t="s">
        <v>612</v>
      </c>
      <c r="C496" s="17" t="s">
        <v>1053</v>
      </c>
      <c r="D496" s="2" t="s">
        <v>1234</v>
      </c>
      <c r="E496" s="16" t="s">
        <v>1453</v>
      </c>
      <c r="F496" s="5" t="s">
        <v>433</v>
      </c>
      <c r="G496" s="5" t="s">
        <v>1235</v>
      </c>
      <c r="H496" s="2" t="s">
        <v>1223</v>
      </c>
      <c r="I496" s="2" t="s">
        <v>226</v>
      </c>
      <c r="J496" s="2" t="s">
        <v>30</v>
      </c>
      <c r="K496" s="2">
        <v>27602</v>
      </c>
      <c r="L496" s="2" t="s">
        <v>227</v>
      </c>
      <c r="M496" s="2" t="s">
        <v>1236</v>
      </c>
      <c r="N496" s="16" t="s">
        <v>1225</v>
      </c>
    </row>
    <row r="497" spans="1:14">
      <c r="A497" s="5" t="s">
        <v>19</v>
      </c>
      <c r="B497" s="2" t="s">
        <v>1230</v>
      </c>
      <c r="C497" s="17" t="s">
        <v>1053</v>
      </c>
      <c r="D497" s="2" t="s">
        <v>1237</v>
      </c>
      <c r="E497" s="16" t="s">
        <v>1453</v>
      </c>
      <c r="F497" s="5" t="s">
        <v>433</v>
      </c>
      <c r="G497" s="5" t="s">
        <v>1238</v>
      </c>
      <c r="H497" s="2" t="s">
        <v>1223</v>
      </c>
      <c r="I497" s="2" t="s">
        <v>226</v>
      </c>
      <c r="J497" s="2" t="s">
        <v>30</v>
      </c>
      <c r="K497" s="2">
        <v>27602</v>
      </c>
      <c r="L497" s="2" t="s">
        <v>227</v>
      </c>
      <c r="M497" s="2" t="s">
        <v>1239</v>
      </c>
      <c r="N497" s="16" t="s">
        <v>1225</v>
      </c>
    </row>
    <row r="498" spans="1:14">
      <c r="A498" s="5" t="s">
        <v>19</v>
      </c>
      <c r="B498" s="2" t="s">
        <v>1240</v>
      </c>
      <c r="C498" s="2" t="s">
        <v>1217</v>
      </c>
      <c r="D498" s="2" t="s">
        <v>1241</v>
      </c>
      <c r="E498" s="16" t="s">
        <v>1242</v>
      </c>
      <c r="F498" s="5" t="s">
        <v>433</v>
      </c>
      <c r="G498" s="16" t="s">
        <v>1243</v>
      </c>
      <c r="H498" s="2" t="s">
        <v>1223</v>
      </c>
      <c r="I498" s="2" t="s">
        <v>226</v>
      </c>
      <c r="J498" s="2" t="s">
        <v>30</v>
      </c>
      <c r="K498" s="2">
        <v>27602</v>
      </c>
      <c r="L498" s="2" t="s">
        <v>227</v>
      </c>
      <c r="M498" s="2" t="s">
        <v>1244</v>
      </c>
      <c r="N498" s="16" t="s">
        <v>1225</v>
      </c>
    </row>
    <row r="499" spans="1:14">
      <c r="A499" s="5" t="s">
        <v>19</v>
      </c>
      <c r="B499" s="2" t="s">
        <v>1245</v>
      </c>
      <c r="C499" s="2" t="s">
        <v>608</v>
      </c>
      <c r="D499" s="2" t="s">
        <v>1088</v>
      </c>
      <c r="E499" s="16" t="s">
        <v>1246</v>
      </c>
      <c r="F499" s="5" t="s">
        <v>433</v>
      </c>
      <c r="G499" s="5" t="s">
        <v>1247</v>
      </c>
      <c r="H499" s="2" t="s">
        <v>1223</v>
      </c>
      <c r="I499" s="2" t="s">
        <v>226</v>
      </c>
      <c r="J499" s="2" t="s">
        <v>30</v>
      </c>
      <c r="K499" s="2">
        <v>27602</v>
      </c>
      <c r="L499" s="2" t="s">
        <v>227</v>
      </c>
      <c r="M499" s="2" t="s">
        <v>1248</v>
      </c>
      <c r="N499" s="16" t="s">
        <v>1225</v>
      </c>
    </row>
    <row r="500" spans="1:14">
      <c r="A500" s="5" t="s">
        <v>19</v>
      </c>
      <c r="B500" s="2" t="s">
        <v>1249</v>
      </c>
      <c r="C500" s="17" t="s">
        <v>1250</v>
      </c>
      <c r="D500" s="2" t="s">
        <v>1251</v>
      </c>
      <c r="E500" s="16" t="s">
        <v>1453</v>
      </c>
      <c r="F500" s="5" t="s">
        <v>433</v>
      </c>
      <c r="G500" s="5" t="s">
        <v>1252</v>
      </c>
      <c r="H500" s="2" t="s">
        <v>1223</v>
      </c>
      <c r="I500" s="2" t="s">
        <v>226</v>
      </c>
      <c r="J500" s="2" t="s">
        <v>30</v>
      </c>
      <c r="K500" s="2">
        <v>27602</v>
      </c>
      <c r="L500" s="2" t="s">
        <v>227</v>
      </c>
      <c r="M500" s="2" t="s">
        <v>1253</v>
      </c>
      <c r="N500" s="16" t="s">
        <v>1225</v>
      </c>
    </row>
    <row r="501" spans="1:14">
      <c r="A501" s="5" t="s">
        <v>19</v>
      </c>
      <c r="B501" s="2" t="s">
        <v>1254</v>
      </c>
      <c r="C501" s="17" t="s">
        <v>1255</v>
      </c>
      <c r="D501" s="2" t="s">
        <v>1256</v>
      </c>
      <c r="E501" s="16" t="s">
        <v>1453</v>
      </c>
      <c r="F501" s="5" t="s">
        <v>433</v>
      </c>
      <c r="G501" s="5" t="s">
        <v>1257</v>
      </c>
      <c r="H501" s="2" t="s">
        <v>1223</v>
      </c>
      <c r="I501" s="2" t="s">
        <v>226</v>
      </c>
      <c r="J501" s="2" t="s">
        <v>30</v>
      </c>
      <c r="K501" s="2">
        <v>27602</v>
      </c>
      <c r="L501" s="2" t="s">
        <v>227</v>
      </c>
      <c r="M501" s="2" t="s">
        <v>1258</v>
      </c>
      <c r="N501" s="16" t="s">
        <v>1225</v>
      </c>
    </row>
    <row r="502" spans="1:14">
      <c r="A502" s="5" t="s">
        <v>19</v>
      </c>
      <c r="B502" s="2" t="s">
        <v>1259</v>
      </c>
      <c r="C502" s="2" t="s">
        <v>1260</v>
      </c>
      <c r="D502" s="2" t="s">
        <v>1261</v>
      </c>
      <c r="E502" s="16" t="s">
        <v>1262</v>
      </c>
      <c r="F502" s="5" t="s">
        <v>433</v>
      </c>
      <c r="G502" s="5" t="s">
        <v>1263</v>
      </c>
      <c r="H502" s="2" t="s">
        <v>1223</v>
      </c>
      <c r="I502" s="2" t="s">
        <v>226</v>
      </c>
      <c r="J502" s="2" t="s">
        <v>30</v>
      </c>
      <c r="K502" s="2">
        <v>27602</v>
      </c>
      <c r="L502" s="2" t="s">
        <v>227</v>
      </c>
      <c r="M502" s="2" t="s">
        <v>1264</v>
      </c>
      <c r="N502" s="16" t="s">
        <v>1225</v>
      </c>
    </row>
    <row r="503" spans="1:14">
      <c r="A503" s="5" t="s">
        <v>19</v>
      </c>
      <c r="B503" s="2" t="s">
        <v>1265</v>
      </c>
      <c r="C503" s="2" t="s">
        <v>1266</v>
      </c>
      <c r="D503" s="2" t="s">
        <v>1267</v>
      </c>
      <c r="E503" s="16" t="s">
        <v>1268</v>
      </c>
      <c r="F503" s="5" t="s">
        <v>433</v>
      </c>
      <c r="G503" s="16" t="s">
        <v>1269</v>
      </c>
      <c r="H503" s="2" t="s">
        <v>1223</v>
      </c>
      <c r="I503" s="2" t="s">
        <v>226</v>
      </c>
      <c r="J503" s="2" t="s">
        <v>30</v>
      </c>
      <c r="K503" s="2">
        <v>27602</v>
      </c>
      <c r="L503" s="2" t="s">
        <v>227</v>
      </c>
      <c r="M503" s="2" t="s">
        <v>1270</v>
      </c>
      <c r="N503" s="16" t="s">
        <v>1225</v>
      </c>
    </row>
    <row r="504" spans="1:14">
      <c r="A504" s="5" t="s">
        <v>19</v>
      </c>
      <c r="B504" s="2" t="s">
        <v>612</v>
      </c>
      <c r="C504" s="17" t="s">
        <v>1271</v>
      </c>
      <c r="D504" s="2" t="s">
        <v>1272</v>
      </c>
      <c r="E504" s="16" t="s">
        <v>1453</v>
      </c>
      <c r="F504" s="5" t="s">
        <v>433</v>
      </c>
      <c r="G504" s="5" t="s">
        <v>1273</v>
      </c>
      <c r="H504" s="2" t="s">
        <v>1223</v>
      </c>
      <c r="I504" s="2" t="s">
        <v>226</v>
      </c>
      <c r="J504" s="2" t="s">
        <v>30</v>
      </c>
      <c r="K504" s="2">
        <v>27602</v>
      </c>
      <c r="L504" s="2" t="s">
        <v>227</v>
      </c>
      <c r="M504" s="2" t="s">
        <v>1274</v>
      </c>
      <c r="N504" s="16" t="s">
        <v>1225</v>
      </c>
    </row>
    <row r="505" spans="1:14">
      <c r="A505" s="5" t="s">
        <v>19</v>
      </c>
      <c r="B505" s="2" t="s">
        <v>1275</v>
      </c>
      <c r="C505" s="17" t="s">
        <v>1276</v>
      </c>
      <c r="D505" s="2" t="s">
        <v>1277</v>
      </c>
      <c r="E505" s="16" t="s">
        <v>1453</v>
      </c>
      <c r="F505" s="5" t="s">
        <v>433</v>
      </c>
      <c r="G505" s="5" t="s">
        <v>1278</v>
      </c>
      <c r="H505" s="2" t="s">
        <v>1223</v>
      </c>
      <c r="I505" s="2" t="s">
        <v>226</v>
      </c>
      <c r="J505" s="2" t="s">
        <v>30</v>
      </c>
      <c r="K505" s="2">
        <v>27602</v>
      </c>
      <c r="L505" s="2" t="s">
        <v>227</v>
      </c>
      <c r="M505" s="2" t="s">
        <v>1279</v>
      </c>
      <c r="N505" s="16" t="s">
        <v>1225</v>
      </c>
    </row>
    <row r="506" spans="1:14">
      <c r="A506" s="5" t="s">
        <v>19</v>
      </c>
      <c r="B506" s="2" t="s">
        <v>612</v>
      </c>
      <c r="C506" s="2" t="s">
        <v>1280</v>
      </c>
      <c r="D506" s="2" t="s">
        <v>1281</v>
      </c>
      <c r="E506" s="16" t="s">
        <v>1282</v>
      </c>
      <c r="F506" s="5" t="s">
        <v>433</v>
      </c>
      <c r="G506" s="16" t="s">
        <v>1283</v>
      </c>
      <c r="H506" s="2" t="s">
        <v>1223</v>
      </c>
      <c r="I506" s="2" t="s">
        <v>226</v>
      </c>
      <c r="J506" s="2" t="s">
        <v>30</v>
      </c>
      <c r="K506" s="2">
        <v>27602</v>
      </c>
      <c r="L506" s="2" t="s">
        <v>227</v>
      </c>
      <c r="M506" s="2" t="s">
        <v>1284</v>
      </c>
      <c r="N506" s="16" t="s">
        <v>1225</v>
      </c>
    </row>
    <row r="507" spans="1:14">
      <c r="A507" s="5" t="s">
        <v>19</v>
      </c>
      <c r="B507" s="2" t="s">
        <v>1285</v>
      </c>
      <c r="C507" s="17" t="s">
        <v>219</v>
      </c>
      <c r="D507" s="2" t="s">
        <v>1286</v>
      </c>
      <c r="E507" s="16" t="s">
        <v>1453</v>
      </c>
      <c r="F507" s="5" t="s">
        <v>433</v>
      </c>
      <c r="G507" s="5" t="s">
        <v>1287</v>
      </c>
      <c r="H507" s="2" t="s">
        <v>1223</v>
      </c>
      <c r="I507" s="2" t="s">
        <v>226</v>
      </c>
      <c r="J507" s="2" t="s">
        <v>30</v>
      </c>
      <c r="K507" s="2">
        <v>27602</v>
      </c>
      <c r="L507" s="2" t="s">
        <v>227</v>
      </c>
      <c r="M507" s="2" t="s">
        <v>1288</v>
      </c>
      <c r="N507" s="16" t="s">
        <v>1225</v>
      </c>
    </row>
    <row r="508" spans="1:14">
      <c r="A508" s="5" t="s">
        <v>19</v>
      </c>
      <c r="B508" s="2" t="s">
        <v>612</v>
      </c>
      <c r="C508" s="17" t="s">
        <v>92</v>
      </c>
      <c r="D508" s="2" t="s">
        <v>1289</v>
      </c>
      <c r="E508" s="16" t="s">
        <v>1453</v>
      </c>
      <c r="F508" s="5" t="s">
        <v>433</v>
      </c>
      <c r="G508" s="5" t="s">
        <v>1290</v>
      </c>
      <c r="H508" s="2" t="s">
        <v>1223</v>
      </c>
      <c r="I508" s="2" t="s">
        <v>226</v>
      </c>
      <c r="J508" s="2" t="s">
        <v>30</v>
      </c>
      <c r="K508" s="2">
        <v>27602</v>
      </c>
      <c r="L508" s="2" t="s">
        <v>227</v>
      </c>
      <c r="M508" s="2" t="s">
        <v>1291</v>
      </c>
      <c r="N508" s="16" t="s">
        <v>1225</v>
      </c>
    </row>
    <row r="509" spans="1:14">
      <c r="A509" s="5" t="s">
        <v>19</v>
      </c>
      <c r="B509" s="2" t="s">
        <v>1292</v>
      </c>
      <c r="C509" s="2" t="s">
        <v>1293</v>
      </c>
      <c r="D509" s="2" t="s">
        <v>1294</v>
      </c>
      <c r="E509" s="16" t="s">
        <v>1295</v>
      </c>
      <c r="F509" s="5" t="s">
        <v>433</v>
      </c>
      <c r="G509" s="5" t="s">
        <v>1296</v>
      </c>
      <c r="H509" s="2" t="s">
        <v>1223</v>
      </c>
      <c r="I509" s="2" t="s">
        <v>226</v>
      </c>
      <c r="J509" s="2" t="s">
        <v>30</v>
      </c>
      <c r="K509" s="2">
        <v>27602</v>
      </c>
      <c r="L509" s="2" t="s">
        <v>227</v>
      </c>
      <c r="M509" s="2" t="s">
        <v>1270</v>
      </c>
      <c r="N509" s="16" t="s">
        <v>1225</v>
      </c>
    </row>
    <row r="510" spans="1:14">
      <c r="A510" s="5" t="s">
        <v>19</v>
      </c>
      <c r="B510" s="2" t="s">
        <v>1297</v>
      </c>
      <c r="C510" s="2" t="s">
        <v>1298</v>
      </c>
      <c r="D510" s="2" t="s">
        <v>409</v>
      </c>
      <c r="E510" s="16" t="s">
        <v>1299</v>
      </c>
      <c r="F510" s="5" t="s">
        <v>433</v>
      </c>
      <c r="G510" s="16" t="s">
        <v>1300</v>
      </c>
      <c r="H510" s="2" t="s">
        <v>1223</v>
      </c>
      <c r="I510" s="2" t="s">
        <v>226</v>
      </c>
      <c r="J510" s="2" t="s">
        <v>30</v>
      </c>
      <c r="K510" s="2">
        <v>27602</v>
      </c>
      <c r="L510" s="2" t="s">
        <v>227</v>
      </c>
      <c r="M510" s="2" t="s">
        <v>1301</v>
      </c>
      <c r="N510" s="16" t="s">
        <v>1225</v>
      </c>
    </row>
    <row r="511" spans="1:14">
      <c r="A511" s="5" t="s">
        <v>19</v>
      </c>
      <c r="B511" s="2" t="s">
        <v>1302</v>
      </c>
      <c r="C511" s="17" t="s">
        <v>1303</v>
      </c>
      <c r="D511" s="2" t="s">
        <v>125</v>
      </c>
      <c r="E511" s="16" t="s">
        <v>1453</v>
      </c>
      <c r="F511" s="5" t="s">
        <v>433</v>
      </c>
      <c r="G511" s="5" t="s">
        <v>516</v>
      </c>
      <c r="H511" s="2" t="s">
        <v>1223</v>
      </c>
      <c r="I511" s="2" t="s">
        <v>226</v>
      </c>
      <c r="J511" s="2" t="s">
        <v>30</v>
      </c>
      <c r="K511" s="2">
        <v>27602</v>
      </c>
      <c r="L511" s="2" t="s">
        <v>227</v>
      </c>
      <c r="M511" s="2" t="s">
        <v>1304</v>
      </c>
      <c r="N511" s="16" t="s">
        <v>1225</v>
      </c>
    </row>
    <row r="512" spans="1:14">
      <c r="A512" s="5" t="s">
        <v>19</v>
      </c>
      <c r="B512" s="2" t="s">
        <v>1305</v>
      </c>
      <c r="C512" s="2" t="s">
        <v>1306</v>
      </c>
      <c r="D512" s="2" t="s">
        <v>409</v>
      </c>
      <c r="E512" s="16" t="s">
        <v>1307</v>
      </c>
      <c r="F512" s="5" t="s">
        <v>433</v>
      </c>
      <c r="G512" s="16" t="s">
        <v>1308</v>
      </c>
      <c r="H512" s="2" t="s">
        <v>1223</v>
      </c>
      <c r="I512" s="2" t="s">
        <v>226</v>
      </c>
      <c r="J512" s="2" t="s">
        <v>30</v>
      </c>
      <c r="K512" s="2">
        <v>27602</v>
      </c>
      <c r="L512" s="2" t="s">
        <v>227</v>
      </c>
      <c r="M512" s="2" t="s">
        <v>1270</v>
      </c>
      <c r="N512" s="16" t="s">
        <v>1225</v>
      </c>
    </row>
    <row r="513" spans="1:14">
      <c r="A513" s="5" t="s">
        <v>19</v>
      </c>
      <c r="B513" s="2" t="s">
        <v>1275</v>
      </c>
      <c r="C513" s="17" t="s">
        <v>1309</v>
      </c>
      <c r="D513" s="2" t="s">
        <v>1310</v>
      </c>
      <c r="E513" s="16" t="s">
        <v>1453</v>
      </c>
      <c r="F513" s="5" t="s">
        <v>433</v>
      </c>
      <c r="G513" s="5" t="s">
        <v>1311</v>
      </c>
      <c r="H513" s="2" t="s">
        <v>1223</v>
      </c>
      <c r="I513" s="2" t="s">
        <v>226</v>
      </c>
      <c r="J513" s="2" t="s">
        <v>30</v>
      </c>
      <c r="K513" s="2">
        <v>27602</v>
      </c>
      <c r="L513" s="2" t="s">
        <v>227</v>
      </c>
      <c r="M513" s="2" t="s">
        <v>1312</v>
      </c>
      <c r="N513" s="16" t="s">
        <v>1225</v>
      </c>
    </row>
    <row r="514" spans="1:14">
      <c r="A514" s="5" t="s">
        <v>19</v>
      </c>
      <c r="B514" s="2" t="s">
        <v>1313</v>
      </c>
      <c r="C514" s="2" t="s">
        <v>133</v>
      </c>
      <c r="D514" s="2" t="s">
        <v>1314</v>
      </c>
      <c r="E514" s="16" t="s">
        <v>1315</v>
      </c>
      <c r="F514" s="5" t="s">
        <v>433</v>
      </c>
      <c r="G514" s="5" t="s">
        <v>1316</v>
      </c>
      <c r="H514" s="2" t="s">
        <v>1223</v>
      </c>
      <c r="I514" s="2" t="s">
        <v>226</v>
      </c>
      <c r="J514" s="2" t="s">
        <v>30</v>
      </c>
      <c r="K514" s="2">
        <v>27602</v>
      </c>
      <c r="L514" s="2" t="s">
        <v>227</v>
      </c>
      <c r="M514" s="2" t="s">
        <v>1317</v>
      </c>
      <c r="N514" s="16" t="s">
        <v>1225</v>
      </c>
    </row>
    <row r="515" spans="1:14">
      <c r="A515" s="5" t="s">
        <v>19</v>
      </c>
      <c r="B515" s="2" t="s">
        <v>1318</v>
      </c>
      <c r="C515" s="2" t="s">
        <v>1319</v>
      </c>
      <c r="D515" s="2" t="s">
        <v>1320</v>
      </c>
      <c r="E515" s="16" t="s">
        <v>1321</v>
      </c>
      <c r="F515" s="5" t="s">
        <v>433</v>
      </c>
      <c r="G515" s="16" t="s">
        <v>1322</v>
      </c>
      <c r="H515" s="2" t="s">
        <v>1223</v>
      </c>
      <c r="I515" s="2" t="s">
        <v>226</v>
      </c>
      <c r="J515" s="2" t="s">
        <v>30</v>
      </c>
      <c r="K515" s="2">
        <v>27602</v>
      </c>
      <c r="L515" s="2" t="s">
        <v>227</v>
      </c>
      <c r="M515" s="2" t="s">
        <v>1323</v>
      </c>
      <c r="N515" s="16" t="s">
        <v>1225</v>
      </c>
    </row>
    <row r="516" spans="1:14">
      <c r="A516" s="5" t="s">
        <v>19</v>
      </c>
      <c r="B516" s="2" t="s">
        <v>1324</v>
      </c>
      <c r="C516" s="17" t="s">
        <v>584</v>
      </c>
      <c r="D516" s="2" t="s">
        <v>1088</v>
      </c>
      <c r="E516" s="16" t="s">
        <v>1453</v>
      </c>
      <c r="F516" s="5" t="s">
        <v>433</v>
      </c>
      <c r="G516" s="5" t="s">
        <v>1089</v>
      </c>
      <c r="H516" s="2" t="s">
        <v>1223</v>
      </c>
      <c r="I516" s="2" t="s">
        <v>226</v>
      </c>
      <c r="J516" s="2" t="s">
        <v>30</v>
      </c>
      <c r="K516" s="2">
        <v>27602</v>
      </c>
      <c r="L516" s="2" t="s">
        <v>227</v>
      </c>
      <c r="M516" s="2" t="s">
        <v>1325</v>
      </c>
      <c r="N516" s="16" t="s">
        <v>1225</v>
      </c>
    </row>
    <row r="517" spans="1:14">
      <c r="A517" s="5" t="s">
        <v>19</v>
      </c>
      <c r="B517" s="2" t="s">
        <v>1456</v>
      </c>
      <c r="C517" s="2" t="s">
        <v>246</v>
      </c>
      <c r="D517" s="2" t="s">
        <v>5217</v>
      </c>
      <c r="E517" s="16" t="s">
        <v>1457</v>
      </c>
      <c r="F517" s="5" t="s">
        <v>433</v>
      </c>
      <c r="G517" s="5" t="s">
        <v>1458</v>
      </c>
      <c r="H517" s="2" t="s">
        <v>1223</v>
      </c>
      <c r="I517" s="2" t="s">
        <v>226</v>
      </c>
      <c r="J517" s="2" t="s">
        <v>30</v>
      </c>
      <c r="K517" s="2">
        <v>27602</v>
      </c>
      <c r="L517" s="2" t="s">
        <v>227</v>
      </c>
      <c r="M517" s="2" t="s">
        <v>1459</v>
      </c>
      <c r="N517" s="16" t="s">
        <v>1225</v>
      </c>
    </row>
    <row r="518" spans="1:14">
      <c r="A518" s="5" t="s">
        <v>19</v>
      </c>
      <c r="B518" s="2" t="s">
        <v>1326</v>
      </c>
      <c r="C518" s="2" t="s">
        <v>246</v>
      </c>
      <c r="D518" s="2" t="s">
        <v>1327</v>
      </c>
      <c r="E518" s="16" t="s">
        <v>1328</v>
      </c>
      <c r="F518" s="5" t="s">
        <v>433</v>
      </c>
      <c r="G518" s="16" t="s">
        <v>1329</v>
      </c>
      <c r="H518" s="2" t="s">
        <v>1223</v>
      </c>
      <c r="I518" s="2" t="s">
        <v>226</v>
      </c>
      <c r="J518" s="2" t="s">
        <v>30</v>
      </c>
      <c r="K518" s="2">
        <v>27602</v>
      </c>
      <c r="L518" s="2" t="s">
        <v>227</v>
      </c>
      <c r="M518" s="2" t="s">
        <v>1330</v>
      </c>
      <c r="N518" s="16" t="s">
        <v>1225</v>
      </c>
    </row>
    <row r="519" spans="1:14">
      <c r="A519" s="5" t="s">
        <v>19</v>
      </c>
      <c r="B519" s="2" t="s">
        <v>1331</v>
      </c>
      <c r="C519" s="2" t="s">
        <v>666</v>
      </c>
      <c r="D519" s="2" t="s">
        <v>1332</v>
      </c>
      <c r="E519" s="16" t="s">
        <v>1333</v>
      </c>
      <c r="F519" s="5" t="s">
        <v>433</v>
      </c>
      <c r="G519" s="16" t="s">
        <v>1334</v>
      </c>
      <c r="H519" s="2" t="s">
        <v>1223</v>
      </c>
      <c r="I519" s="2" t="s">
        <v>226</v>
      </c>
      <c r="J519" s="2" t="s">
        <v>30</v>
      </c>
      <c r="K519" s="2">
        <v>27602</v>
      </c>
      <c r="L519" s="2" t="s">
        <v>227</v>
      </c>
      <c r="M519" s="2" t="s">
        <v>1335</v>
      </c>
      <c r="N519" s="16" t="s">
        <v>1225</v>
      </c>
    </row>
    <row r="520" spans="1:14">
      <c r="A520" s="5" t="s">
        <v>19</v>
      </c>
      <c r="B520" s="2" t="s">
        <v>1336</v>
      </c>
      <c r="C520" s="2" t="s">
        <v>1337</v>
      </c>
      <c r="D520" s="2" t="s">
        <v>1338</v>
      </c>
      <c r="E520" s="16" t="s">
        <v>1339</v>
      </c>
      <c r="F520" s="5" t="s">
        <v>433</v>
      </c>
      <c r="G520" s="16" t="s">
        <v>1340</v>
      </c>
      <c r="H520" s="2" t="s">
        <v>1223</v>
      </c>
      <c r="I520" s="2" t="s">
        <v>226</v>
      </c>
      <c r="J520" s="2" t="s">
        <v>30</v>
      </c>
      <c r="K520" s="2">
        <v>27602</v>
      </c>
      <c r="L520" s="2" t="s">
        <v>227</v>
      </c>
      <c r="M520" s="2" t="s">
        <v>1341</v>
      </c>
      <c r="N520" s="16" t="s">
        <v>1225</v>
      </c>
    </row>
    <row r="521" spans="1:14">
      <c r="A521" s="5" t="s">
        <v>19</v>
      </c>
      <c r="B521" s="2" t="s">
        <v>1275</v>
      </c>
      <c r="C521" s="17" t="s">
        <v>1342</v>
      </c>
      <c r="D521" s="2" t="s">
        <v>1343</v>
      </c>
      <c r="E521" s="16" t="s">
        <v>1453</v>
      </c>
      <c r="F521" s="5" t="s">
        <v>433</v>
      </c>
      <c r="G521" s="5" t="s">
        <v>1344</v>
      </c>
      <c r="H521" s="2" t="s">
        <v>1223</v>
      </c>
      <c r="I521" s="2" t="s">
        <v>226</v>
      </c>
      <c r="J521" s="2" t="s">
        <v>30</v>
      </c>
      <c r="K521" s="2">
        <v>27602</v>
      </c>
      <c r="L521" s="2" t="s">
        <v>227</v>
      </c>
      <c r="M521" s="2" t="s">
        <v>1345</v>
      </c>
      <c r="N521" s="16" t="s">
        <v>1225</v>
      </c>
    </row>
    <row r="522" spans="1:14">
      <c r="A522" s="5" t="s">
        <v>19</v>
      </c>
      <c r="B522" s="2" t="s">
        <v>1275</v>
      </c>
      <c r="C522" s="17" t="s">
        <v>1346</v>
      </c>
      <c r="D522" s="2" t="s">
        <v>1347</v>
      </c>
      <c r="E522" s="16" t="s">
        <v>1453</v>
      </c>
      <c r="F522" s="5" t="s">
        <v>433</v>
      </c>
      <c r="G522" s="5" t="s">
        <v>1348</v>
      </c>
      <c r="H522" s="2" t="s">
        <v>1223</v>
      </c>
      <c r="I522" s="2" t="s">
        <v>226</v>
      </c>
      <c r="J522" s="2" t="s">
        <v>30</v>
      </c>
      <c r="K522" s="2">
        <v>27602</v>
      </c>
      <c r="L522" s="2" t="s">
        <v>227</v>
      </c>
      <c r="M522" s="2" t="s">
        <v>1349</v>
      </c>
      <c r="N522" s="16" t="s">
        <v>1225</v>
      </c>
    </row>
    <row r="523" spans="1:14">
      <c r="A523" s="5" t="s">
        <v>19</v>
      </c>
      <c r="B523" s="2" t="s">
        <v>1350</v>
      </c>
      <c r="C523" s="17" t="s">
        <v>1351</v>
      </c>
      <c r="D523" s="2" t="s">
        <v>1261</v>
      </c>
      <c r="E523" s="16" t="s">
        <v>1453</v>
      </c>
      <c r="F523" s="5" t="s">
        <v>433</v>
      </c>
      <c r="G523" s="5" t="s">
        <v>1352</v>
      </c>
      <c r="H523" s="2" t="s">
        <v>1223</v>
      </c>
      <c r="I523" s="2" t="s">
        <v>226</v>
      </c>
      <c r="J523" s="2" t="s">
        <v>30</v>
      </c>
      <c r="K523" s="2">
        <v>27602</v>
      </c>
      <c r="L523" s="2" t="s">
        <v>227</v>
      </c>
      <c r="M523" s="2" t="s">
        <v>1353</v>
      </c>
      <c r="N523" s="16" t="s">
        <v>1225</v>
      </c>
    </row>
    <row r="524" spans="1:14">
      <c r="A524" s="5" t="s">
        <v>19</v>
      </c>
      <c r="B524" s="2" t="s">
        <v>1354</v>
      </c>
      <c r="C524" s="17" t="s">
        <v>527</v>
      </c>
      <c r="D524" s="2" t="s">
        <v>1355</v>
      </c>
      <c r="E524" s="16" t="s">
        <v>1453</v>
      </c>
      <c r="F524" s="5" t="s">
        <v>433</v>
      </c>
      <c r="G524" s="5" t="s">
        <v>1356</v>
      </c>
      <c r="H524" s="2" t="s">
        <v>1223</v>
      </c>
      <c r="I524" s="2" t="s">
        <v>226</v>
      </c>
      <c r="J524" s="2" t="s">
        <v>30</v>
      </c>
      <c r="K524" s="2">
        <v>27602</v>
      </c>
      <c r="L524" s="2" t="s">
        <v>227</v>
      </c>
      <c r="M524" s="2" t="s">
        <v>1357</v>
      </c>
      <c r="N524" s="16" t="s">
        <v>1225</v>
      </c>
    </row>
    <row r="525" spans="1:14">
      <c r="A525" s="5" t="s">
        <v>19</v>
      </c>
      <c r="B525" s="2" t="s">
        <v>629</v>
      </c>
      <c r="C525" s="2" t="s">
        <v>1358</v>
      </c>
      <c r="D525" s="2" t="s">
        <v>1359</v>
      </c>
      <c r="E525" s="16" t="s">
        <v>1360</v>
      </c>
      <c r="F525" s="5" t="s">
        <v>433</v>
      </c>
      <c r="G525" s="16" t="s">
        <v>1361</v>
      </c>
      <c r="H525" s="2" t="s">
        <v>1223</v>
      </c>
      <c r="I525" s="2" t="s">
        <v>226</v>
      </c>
      <c r="J525" s="2" t="s">
        <v>30</v>
      </c>
      <c r="K525" s="2">
        <v>27602</v>
      </c>
      <c r="L525" s="2" t="s">
        <v>227</v>
      </c>
      <c r="M525" s="2" t="s">
        <v>1362</v>
      </c>
      <c r="N525" s="16" t="s">
        <v>1225</v>
      </c>
    </row>
    <row r="526" spans="1:14">
      <c r="A526" s="5" t="s">
        <v>19</v>
      </c>
      <c r="B526" s="2" t="s">
        <v>1363</v>
      </c>
      <c r="C526" s="17" t="s">
        <v>589</v>
      </c>
      <c r="D526" s="2" t="s">
        <v>1364</v>
      </c>
      <c r="E526" s="16" t="s">
        <v>1453</v>
      </c>
      <c r="F526" s="5" t="s">
        <v>433</v>
      </c>
      <c r="G526" s="5" t="s">
        <v>1365</v>
      </c>
      <c r="H526" s="2" t="s">
        <v>1223</v>
      </c>
      <c r="I526" s="2" t="s">
        <v>226</v>
      </c>
      <c r="J526" s="2" t="s">
        <v>30</v>
      </c>
      <c r="K526" s="2">
        <v>27602</v>
      </c>
      <c r="L526" s="2" t="s">
        <v>227</v>
      </c>
      <c r="M526" s="2" t="s">
        <v>1366</v>
      </c>
      <c r="N526" s="16" t="s">
        <v>1225</v>
      </c>
    </row>
    <row r="527" spans="1:14">
      <c r="A527" s="5" t="s">
        <v>19</v>
      </c>
      <c r="B527" s="2" t="s">
        <v>1367</v>
      </c>
      <c r="C527" s="2" t="s">
        <v>1368</v>
      </c>
      <c r="D527" s="2" t="s">
        <v>1369</v>
      </c>
      <c r="E527" s="16" t="s">
        <v>1370</v>
      </c>
      <c r="F527" s="5" t="s">
        <v>433</v>
      </c>
      <c r="G527" s="16" t="s">
        <v>1371</v>
      </c>
      <c r="H527" s="2" t="s">
        <v>1223</v>
      </c>
      <c r="I527" s="2" t="s">
        <v>226</v>
      </c>
      <c r="J527" s="2" t="s">
        <v>30</v>
      </c>
      <c r="K527" s="2">
        <v>27602</v>
      </c>
      <c r="L527" s="2" t="s">
        <v>227</v>
      </c>
      <c r="M527" s="2" t="s">
        <v>1372</v>
      </c>
      <c r="N527" s="16" t="s">
        <v>1225</v>
      </c>
    </row>
    <row r="528" spans="1:14">
      <c r="A528" s="5" t="s">
        <v>19</v>
      </c>
      <c r="B528" s="2" t="s">
        <v>1220</v>
      </c>
      <c r="C528" s="2" t="s">
        <v>1221</v>
      </c>
      <c r="D528" s="2" t="s">
        <v>1222</v>
      </c>
      <c r="E528" s="5" t="str">
        <f>HYPERLINK("https://twitter.com/barnettned","@barnettned")</f>
        <v>@barnettned</v>
      </c>
      <c r="F528" s="5" t="s">
        <v>433</v>
      </c>
      <c r="G528" s="5" t="str">
        <f>HYPERLINK("mailto:nbarnett@newsobserver.com","nbarnett@newsobserver.com")</f>
        <v>nbarnett@newsobserver.com</v>
      </c>
      <c r="H528" s="2" t="s">
        <v>1223</v>
      </c>
      <c r="I528" s="2" t="s">
        <v>226</v>
      </c>
      <c r="J528" s="2" t="s">
        <v>30</v>
      </c>
      <c r="K528" s="2">
        <v>27602</v>
      </c>
      <c r="L528" s="2" t="s">
        <v>227</v>
      </c>
      <c r="M528" s="2" t="s">
        <v>1224</v>
      </c>
      <c r="N528" s="5" t="s">
        <v>1225</v>
      </c>
    </row>
    <row r="529" spans="1:14">
      <c r="A529" s="5" t="s">
        <v>19</v>
      </c>
      <c r="B529" s="2" t="s">
        <v>1373</v>
      </c>
      <c r="C529" s="17" t="s">
        <v>1221</v>
      </c>
      <c r="D529" s="2" t="s">
        <v>1222</v>
      </c>
      <c r="E529" s="16" t="s">
        <v>1453</v>
      </c>
      <c r="F529" s="5" t="s">
        <v>433</v>
      </c>
      <c r="G529" s="5" t="s">
        <v>1374</v>
      </c>
      <c r="H529" s="2" t="s">
        <v>1223</v>
      </c>
      <c r="I529" s="2" t="s">
        <v>226</v>
      </c>
      <c r="J529" s="2" t="s">
        <v>30</v>
      </c>
      <c r="K529" s="2">
        <v>27602</v>
      </c>
      <c r="L529" s="2" t="s">
        <v>227</v>
      </c>
      <c r="M529" s="2" t="s">
        <v>1375</v>
      </c>
      <c r="N529" s="16" t="s">
        <v>1225</v>
      </c>
    </row>
    <row r="530" spans="1:14">
      <c r="A530" s="5" t="s">
        <v>19</v>
      </c>
      <c r="B530" s="2" t="s">
        <v>1376</v>
      </c>
      <c r="C530" s="2" t="s">
        <v>1377</v>
      </c>
      <c r="D530" s="2" t="s">
        <v>1378</v>
      </c>
      <c r="E530" s="16" t="s">
        <v>1379</v>
      </c>
      <c r="F530" s="5" t="s">
        <v>433</v>
      </c>
      <c r="G530" s="16" t="s">
        <v>1380</v>
      </c>
      <c r="H530" s="2" t="s">
        <v>1223</v>
      </c>
      <c r="I530" s="2" t="s">
        <v>226</v>
      </c>
      <c r="J530" s="2" t="s">
        <v>30</v>
      </c>
      <c r="K530" s="2">
        <v>27602</v>
      </c>
      <c r="L530" s="2" t="s">
        <v>227</v>
      </c>
      <c r="M530" s="2" t="s">
        <v>1381</v>
      </c>
      <c r="N530" s="16" t="s">
        <v>1225</v>
      </c>
    </row>
    <row r="531" spans="1:14">
      <c r="A531" s="5" t="s">
        <v>19</v>
      </c>
      <c r="B531" s="2" t="s">
        <v>1382</v>
      </c>
      <c r="C531" s="2" t="s">
        <v>1383</v>
      </c>
      <c r="D531" s="2" t="s">
        <v>1384</v>
      </c>
      <c r="E531" s="16" t="s">
        <v>1385</v>
      </c>
      <c r="F531" s="5" t="s">
        <v>433</v>
      </c>
      <c r="G531" s="16" t="s">
        <v>1386</v>
      </c>
      <c r="H531" s="2" t="s">
        <v>1223</v>
      </c>
      <c r="I531" s="2" t="s">
        <v>226</v>
      </c>
      <c r="J531" s="2" t="s">
        <v>30</v>
      </c>
      <c r="K531" s="2">
        <v>27602</v>
      </c>
      <c r="L531" s="2" t="s">
        <v>227</v>
      </c>
      <c r="M531" s="2" t="s">
        <v>1387</v>
      </c>
      <c r="N531" s="16" t="s">
        <v>1225</v>
      </c>
    </row>
    <row r="532" spans="1:14">
      <c r="A532" s="5" t="s">
        <v>19</v>
      </c>
      <c r="B532" s="2" t="s">
        <v>1275</v>
      </c>
      <c r="C532" s="17" t="s">
        <v>934</v>
      </c>
      <c r="D532" s="2" t="s">
        <v>1388</v>
      </c>
      <c r="E532" s="16" t="s">
        <v>1453</v>
      </c>
      <c r="F532" s="5" t="s">
        <v>433</v>
      </c>
      <c r="G532" s="5" t="s">
        <v>4919</v>
      </c>
      <c r="H532" s="2" t="s">
        <v>1223</v>
      </c>
      <c r="I532" s="2" t="s">
        <v>226</v>
      </c>
      <c r="J532" s="2" t="s">
        <v>30</v>
      </c>
      <c r="K532" s="2">
        <v>27602</v>
      </c>
      <c r="L532" s="2" t="s">
        <v>227</v>
      </c>
      <c r="M532" s="2" t="s">
        <v>1389</v>
      </c>
      <c r="N532" s="16" t="s">
        <v>1225</v>
      </c>
    </row>
    <row r="533" spans="1:14">
      <c r="A533" s="5" t="s">
        <v>19</v>
      </c>
      <c r="B533" s="2" t="s">
        <v>1390</v>
      </c>
      <c r="C533" s="2" t="s">
        <v>1064</v>
      </c>
      <c r="D533" s="2" t="s">
        <v>1065</v>
      </c>
      <c r="E533" s="16" t="s">
        <v>1391</v>
      </c>
      <c r="F533" s="5" t="s">
        <v>433</v>
      </c>
      <c r="G533" s="5" t="s">
        <v>1392</v>
      </c>
      <c r="H533" s="2" t="s">
        <v>1223</v>
      </c>
      <c r="I533" s="2" t="s">
        <v>226</v>
      </c>
      <c r="J533" s="2" t="s">
        <v>30</v>
      </c>
      <c r="K533" s="2">
        <v>27602</v>
      </c>
      <c r="L533" s="2" t="s">
        <v>227</v>
      </c>
      <c r="M533" s="2" t="s">
        <v>1393</v>
      </c>
      <c r="N533" s="16" t="s">
        <v>1225</v>
      </c>
    </row>
    <row r="534" spans="1:14">
      <c r="A534" s="5" t="s">
        <v>19</v>
      </c>
      <c r="B534" s="2" t="s">
        <v>1394</v>
      </c>
      <c r="C534" s="2" t="s">
        <v>1072</v>
      </c>
      <c r="D534" s="2" t="s">
        <v>1073</v>
      </c>
      <c r="E534" s="16" t="s">
        <v>1395</v>
      </c>
      <c r="F534" s="5" t="s">
        <v>433</v>
      </c>
      <c r="G534" s="16" t="s">
        <v>1396</v>
      </c>
      <c r="H534" s="2" t="s">
        <v>1223</v>
      </c>
      <c r="I534" s="2" t="s">
        <v>226</v>
      </c>
      <c r="J534" s="2" t="s">
        <v>30</v>
      </c>
      <c r="K534" s="2">
        <v>27602</v>
      </c>
      <c r="L534" s="2" t="s">
        <v>227</v>
      </c>
      <c r="M534" s="2" t="s">
        <v>1397</v>
      </c>
      <c r="N534" s="16" t="s">
        <v>1225</v>
      </c>
    </row>
    <row r="535" spans="1:14">
      <c r="A535" s="5" t="s">
        <v>19</v>
      </c>
      <c r="B535" s="2" t="s">
        <v>1254</v>
      </c>
      <c r="C535" s="2" t="s">
        <v>1398</v>
      </c>
      <c r="D535" s="2" t="s">
        <v>1399</v>
      </c>
      <c r="E535" s="16" t="s">
        <v>1400</v>
      </c>
      <c r="F535" s="5" t="s">
        <v>433</v>
      </c>
      <c r="G535" s="16" t="s">
        <v>1401</v>
      </c>
      <c r="H535" s="2" t="s">
        <v>1223</v>
      </c>
      <c r="I535" s="2" t="s">
        <v>226</v>
      </c>
      <c r="J535" s="2" t="s">
        <v>30</v>
      </c>
      <c r="K535" s="2">
        <v>27602</v>
      </c>
      <c r="L535" s="2" t="s">
        <v>227</v>
      </c>
      <c r="M535" s="2" t="s">
        <v>1402</v>
      </c>
      <c r="N535" s="16" t="s">
        <v>1225</v>
      </c>
    </row>
    <row r="536" spans="1:14">
      <c r="A536" s="5" t="s">
        <v>19</v>
      </c>
      <c r="B536" s="2" t="s">
        <v>1403</v>
      </c>
      <c r="C536" s="17" t="s">
        <v>856</v>
      </c>
      <c r="D536" s="2" t="s">
        <v>1404</v>
      </c>
      <c r="E536" s="16" t="s">
        <v>1453</v>
      </c>
      <c r="F536" s="5" t="s">
        <v>433</v>
      </c>
      <c r="G536" s="5" t="s">
        <v>1405</v>
      </c>
      <c r="H536" s="2" t="s">
        <v>1223</v>
      </c>
      <c r="I536" s="2" t="s">
        <v>226</v>
      </c>
      <c r="J536" s="2" t="s">
        <v>30</v>
      </c>
      <c r="K536" s="2">
        <v>27602</v>
      </c>
      <c r="L536" s="2" t="s">
        <v>227</v>
      </c>
      <c r="M536" s="2" t="s">
        <v>1406</v>
      </c>
      <c r="N536" s="16" t="s">
        <v>1225</v>
      </c>
    </row>
    <row r="537" spans="1:14">
      <c r="A537" s="5" t="s">
        <v>19</v>
      </c>
      <c r="B537" s="2" t="s">
        <v>719</v>
      </c>
      <c r="C537" s="2" t="s">
        <v>1407</v>
      </c>
      <c r="D537" s="2" t="s">
        <v>1408</v>
      </c>
      <c r="E537" s="12" t="s">
        <v>1409</v>
      </c>
      <c r="F537" s="5" t="s">
        <v>433</v>
      </c>
      <c r="G537" s="5" t="s">
        <v>1410</v>
      </c>
      <c r="H537" s="2" t="s">
        <v>1223</v>
      </c>
      <c r="I537" s="2" t="s">
        <v>226</v>
      </c>
      <c r="J537" s="2" t="s">
        <v>30</v>
      </c>
      <c r="K537" s="2">
        <v>27602</v>
      </c>
      <c r="L537" s="2" t="s">
        <v>227</v>
      </c>
      <c r="M537" s="2" t="s">
        <v>1411</v>
      </c>
      <c r="N537" s="16" t="s">
        <v>1225</v>
      </c>
    </row>
    <row r="538" spans="1:14">
      <c r="A538" s="5" t="s">
        <v>19</v>
      </c>
      <c r="B538" s="2" t="s">
        <v>1254</v>
      </c>
      <c r="C538" s="17" t="s">
        <v>1412</v>
      </c>
      <c r="D538" s="2" t="s">
        <v>1413</v>
      </c>
      <c r="E538" s="16" t="s">
        <v>1453</v>
      </c>
      <c r="F538" s="5" t="s">
        <v>433</v>
      </c>
      <c r="G538" s="5" t="s">
        <v>1414</v>
      </c>
      <c r="H538" s="2" t="s">
        <v>1223</v>
      </c>
      <c r="I538" s="2" t="s">
        <v>226</v>
      </c>
      <c r="J538" s="2" t="s">
        <v>30</v>
      </c>
      <c r="K538" s="2">
        <v>27602</v>
      </c>
      <c r="L538" s="2" t="s">
        <v>227</v>
      </c>
      <c r="M538" s="2" t="s">
        <v>1415</v>
      </c>
      <c r="N538" s="16" t="s">
        <v>1225</v>
      </c>
    </row>
    <row r="539" spans="1:14">
      <c r="A539" s="5" t="s">
        <v>19</v>
      </c>
      <c r="B539" s="2" t="s">
        <v>1416</v>
      </c>
      <c r="C539" s="2" t="s">
        <v>1417</v>
      </c>
      <c r="D539" s="2" t="s">
        <v>1418</v>
      </c>
      <c r="E539" s="16" t="s">
        <v>1419</v>
      </c>
      <c r="F539" s="5" t="s">
        <v>433</v>
      </c>
      <c r="G539" s="16" t="s">
        <v>1420</v>
      </c>
      <c r="H539" s="2" t="s">
        <v>1223</v>
      </c>
      <c r="I539" s="2" t="s">
        <v>226</v>
      </c>
      <c r="J539" s="2" t="s">
        <v>30</v>
      </c>
      <c r="K539" s="2">
        <v>27602</v>
      </c>
      <c r="L539" s="2" t="s">
        <v>227</v>
      </c>
      <c r="M539" s="2" t="s">
        <v>1421</v>
      </c>
      <c r="N539" s="16" t="s">
        <v>1225</v>
      </c>
    </row>
    <row r="540" spans="1:14">
      <c r="A540" s="5" t="s">
        <v>19</v>
      </c>
      <c r="B540" s="2" t="s">
        <v>1422</v>
      </c>
      <c r="C540" s="2" t="s">
        <v>1423</v>
      </c>
      <c r="D540" s="2" t="s">
        <v>1424</v>
      </c>
      <c r="E540" s="16" t="s">
        <v>1425</v>
      </c>
      <c r="F540" s="5" t="s">
        <v>433</v>
      </c>
      <c r="G540" s="16" t="s">
        <v>1426</v>
      </c>
      <c r="H540" s="2" t="s">
        <v>1223</v>
      </c>
      <c r="I540" s="2" t="s">
        <v>226</v>
      </c>
      <c r="J540" s="2" t="s">
        <v>30</v>
      </c>
      <c r="K540" s="2">
        <v>27602</v>
      </c>
      <c r="L540" s="2" t="s">
        <v>227</v>
      </c>
      <c r="M540" s="2" t="s">
        <v>1427</v>
      </c>
      <c r="N540" s="16" t="s">
        <v>1225</v>
      </c>
    </row>
    <row r="541" spans="1:14">
      <c r="A541" s="5" t="s">
        <v>19</v>
      </c>
      <c r="B541" s="2" t="s">
        <v>1428</v>
      </c>
      <c r="C541" s="17" t="s">
        <v>1079</v>
      </c>
      <c r="D541" s="2" t="s">
        <v>1080</v>
      </c>
      <c r="E541" s="16" t="s">
        <v>1453</v>
      </c>
      <c r="F541" s="5" t="s">
        <v>433</v>
      </c>
      <c r="G541" s="5" t="s">
        <v>1081</v>
      </c>
      <c r="H541" s="2" t="s">
        <v>1223</v>
      </c>
      <c r="I541" s="2" t="s">
        <v>226</v>
      </c>
      <c r="J541" s="2" t="s">
        <v>30</v>
      </c>
      <c r="K541" s="2">
        <v>27602</v>
      </c>
      <c r="L541" s="2" t="s">
        <v>227</v>
      </c>
      <c r="M541" s="2" t="s">
        <v>1429</v>
      </c>
      <c r="N541" s="16" t="s">
        <v>1225</v>
      </c>
    </row>
    <row r="542" spans="1:14">
      <c r="A542" s="5" t="s">
        <v>19</v>
      </c>
      <c r="B542" s="2" t="s">
        <v>561</v>
      </c>
      <c r="C542" s="2" t="s">
        <v>1430</v>
      </c>
      <c r="D542" s="2" t="s">
        <v>1431</v>
      </c>
      <c r="E542" s="16" t="s">
        <v>1432</v>
      </c>
      <c r="F542" s="5" t="s">
        <v>433</v>
      </c>
      <c r="G542" s="5" t="s">
        <v>1433</v>
      </c>
      <c r="H542" s="2" t="s">
        <v>1223</v>
      </c>
      <c r="I542" s="2" t="s">
        <v>226</v>
      </c>
      <c r="J542" s="2" t="s">
        <v>30</v>
      </c>
      <c r="K542" s="2">
        <v>27602</v>
      </c>
      <c r="L542" s="2" t="s">
        <v>227</v>
      </c>
      <c r="M542" s="2" t="s">
        <v>1381</v>
      </c>
      <c r="N542" s="16" t="s">
        <v>1225</v>
      </c>
    </row>
    <row r="543" spans="1:14">
      <c r="A543" s="5" t="s">
        <v>19</v>
      </c>
      <c r="B543" s="2" t="s">
        <v>1275</v>
      </c>
      <c r="C543" s="17" t="s">
        <v>1434</v>
      </c>
      <c r="D543" s="2" t="s">
        <v>1435</v>
      </c>
      <c r="E543" s="16" t="s">
        <v>1453</v>
      </c>
      <c r="F543" s="5" t="s">
        <v>433</v>
      </c>
      <c r="G543" s="5" t="s">
        <v>1436</v>
      </c>
      <c r="H543" s="2" t="s">
        <v>1223</v>
      </c>
      <c r="I543" s="2" t="s">
        <v>226</v>
      </c>
      <c r="J543" s="2" t="s">
        <v>30</v>
      </c>
      <c r="K543" s="2">
        <v>27602</v>
      </c>
      <c r="L543" s="2" t="s">
        <v>227</v>
      </c>
      <c r="M543" s="2" t="s">
        <v>1437</v>
      </c>
      <c r="N543" s="16" t="s">
        <v>1225</v>
      </c>
    </row>
    <row r="544" spans="1:14">
      <c r="A544" s="5" t="s">
        <v>19</v>
      </c>
      <c r="B544" s="2" t="s">
        <v>1438</v>
      </c>
      <c r="C544" s="17" t="s">
        <v>1439</v>
      </c>
      <c r="D544" s="2" t="s">
        <v>27</v>
      </c>
      <c r="E544" s="16" t="s">
        <v>1453</v>
      </c>
      <c r="F544" s="5" t="s">
        <v>433</v>
      </c>
      <c r="G544" s="5" t="s">
        <v>1440</v>
      </c>
      <c r="H544" s="2" t="s">
        <v>1223</v>
      </c>
      <c r="I544" s="2" t="s">
        <v>226</v>
      </c>
      <c r="J544" s="2" t="s">
        <v>30</v>
      </c>
      <c r="K544" s="2">
        <v>27602</v>
      </c>
      <c r="L544" s="2" t="s">
        <v>227</v>
      </c>
      <c r="M544" s="2" t="s">
        <v>1441</v>
      </c>
      <c r="N544" s="16" t="s">
        <v>1225</v>
      </c>
    </row>
    <row r="545" spans="1:14">
      <c r="A545" s="5" t="s">
        <v>19</v>
      </c>
      <c r="B545" s="2" t="s">
        <v>1442</v>
      </c>
      <c r="C545" s="17" t="s">
        <v>1084</v>
      </c>
      <c r="D545" s="2" t="s">
        <v>1085</v>
      </c>
      <c r="E545" s="16" t="s">
        <v>1453</v>
      </c>
      <c r="F545" s="5" t="s">
        <v>433</v>
      </c>
      <c r="G545" s="5" t="s">
        <v>1443</v>
      </c>
      <c r="H545" s="2" t="s">
        <v>1223</v>
      </c>
      <c r="I545" s="2" t="s">
        <v>226</v>
      </c>
      <c r="J545" s="2" t="s">
        <v>30</v>
      </c>
      <c r="K545" s="2">
        <v>27602</v>
      </c>
      <c r="L545" s="2" t="s">
        <v>227</v>
      </c>
      <c r="M545" s="2" t="s">
        <v>1444</v>
      </c>
      <c r="N545" s="16" t="s">
        <v>1225</v>
      </c>
    </row>
    <row r="546" spans="1:14">
      <c r="A546" s="5" t="s">
        <v>19</v>
      </c>
      <c r="B546" s="2" t="s">
        <v>1240</v>
      </c>
      <c r="C546" s="2" t="s">
        <v>1445</v>
      </c>
      <c r="D546" s="2" t="s">
        <v>1446</v>
      </c>
      <c r="E546" s="16" t="s">
        <v>1447</v>
      </c>
      <c r="F546" s="5" t="s">
        <v>433</v>
      </c>
      <c r="G546" s="16" t="s">
        <v>1448</v>
      </c>
      <c r="H546" s="2" t="s">
        <v>1223</v>
      </c>
      <c r="I546" s="2" t="s">
        <v>226</v>
      </c>
      <c r="J546" s="2" t="s">
        <v>30</v>
      </c>
      <c r="K546" s="2">
        <v>27602</v>
      </c>
      <c r="L546" s="2" t="s">
        <v>227</v>
      </c>
      <c r="M546" s="2" t="s">
        <v>1449</v>
      </c>
      <c r="N546" s="16" t="s">
        <v>1225</v>
      </c>
    </row>
    <row r="547" spans="1:14">
      <c r="A547" s="5" t="s">
        <v>19</v>
      </c>
      <c r="B547" s="2" t="s">
        <v>1450</v>
      </c>
      <c r="C547" s="17" t="s">
        <v>1075</v>
      </c>
      <c r="D547" s="2" t="s">
        <v>1076</v>
      </c>
      <c r="E547" s="16" t="s">
        <v>1453</v>
      </c>
      <c r="F547" s="5" t="s">
        <v>433</v>
      </c>
      <c r="G547" s="5" t="s">
        <v>1451</v>
      </c>
      <c r="H547" s="2" t="s">
        <v>1223</v>
      </c>
      <c r="I547" s="2" t="s">
        <v>226</v>
      </c>
      <c r="J547" s="2" t="s">
        <v>30</v>
      </c>
      <c r="K547" s="2">
        <v>27602</v>
      </c>
      <c r="L547" s="2" t="s">
        <v>227</v>
      </c>
      <c r="M547" s="2" t="s">
        <v>1452</v>
      </c>
      <c r="N547" s="16" t="s">
        <v>1225</v>
      </c>
    </row>
    <row r="548" spans="1:14">
      <c r="A548" s="5" t="s">
        <v>19</v>
      </c>
      <c r="B548" s="2" t="s">
        <v>49</v>
      </c>
      <c r="E548" s="16" t="s">
        <v>1453</v>
      </c>
      <c r="F548" s="5" t="s">
        <v>433</v>
      </c>
      <c r="G548" s="16" t="s">
        <v>1454</v>
      </c>
      <c r="H548" s="2" t="s">
        <v>1223</v>
      </c>
      <c r="I548" s="2" t="s">
        <v>226</v>
      </c>
      <c r="J548" s="2" t="s">
        <v>30</v>
      </c>
      <c r="K548" s="2">
        <v>27602</v>
      </c>
      <c r="L548" s="2" t="s">
        <v>227</v>
      </c>
      <c r="M548" s="2" t="s">
        <v>1455</v>
      </c>
      <c r="N548" s="16" t="s">
        <v>1225</v>
      </c>
    </row>
    <row r="549" spans="1:14">
      <c r="A549" s="5" t="s">
        <v>5175</v>
      </c>
      <c r="B549" s="2" t="s">
        <v>1473</v>
      </c>
      <c r="C549" s="2" t="s">
        <v>1474</v>
      </c>
      <c r="D549" s="2" t="s">
        <v>1088</v>
      </c>
      <c r="E549" s="16" t="s">
        <v>1469</v>
      </c>
      <c r="F549" s="5" t="s">
        <v>433</v>
      </c>
      <c r="G549" s="5" t="s">
        <v>1475</v>
      </c>
      <c r="H549" s="2" t="s">
        <v>1470</v>
      </c>
      <c r="I549" s="2" t="s">
        <v>44</v>
      </c>
      <c r="J549" s="2" t="s">
        <v>30</v>
      </c>
      <c r="K549" s="2">
        <v>27401</v>
      </c>
      <c r="L549" s="2" t="s">
        <v>45</v>
      </c>
      <c r="M549" s="2" t="s">
        <v>1476</v>
      </c>
      <c r="N549" s="5" t="s">
        <v>1472</v>
      </c>
    </row>
    <row r="550" spans="1:14">
      <c r="A550" s="5" t="s">
        <v>5175</v>
      </c>
      <c r="B550" s="2" t="s">
        <v>353</v>
      </c>
      <c r="C550" s="2" t="s">
        <v>1494</v>
      </c>
      <c r="D550" s="2" t="s">
        <v>27</v>
      </c>
      <c r="E550" s="16" t="s">
        <v>1469</v>
      </c>
      <c r="F550" s="5" t="s">
        <v>433</v>
      </c>
      <c r="G550" s="5" t="s">
        <v>1495</v>
      </c>
      <c r="H550" s="2" t="s">
        <v>1470</v>
      </c>
      <c r="I550" s="2" t="s">
        <v>44</v>
      </c>
      <c r="J550" s="2" t="s">
        <v>30</v>
      </c>
      <c r="K550" s="2">
        <v>27401</v>
      </c>
      <c r="L550" s="2" t="s">
        <v>45</v>
      </c>
      <c r="M550" s="2" t="s">
        <v>1496</v>
      </c>
      <c r="N550" s="5" t="s">
        <v>1472</v>
      </c>
    </row>
    <row r="551" spans="1:14">
      <c r="A551" s="5" t="s">
        <v>5175</v>
      </c>
      <c r="B551" s="2" t="s">
        <v>129</v>
      </c>
      <c r="C551" s="2" t="s">
        <v>1489</v>
      </c>
      <c r="D551" s="2" t="s">
        <v>1490</v>
      </c>
      <c r="E551" s="16" t="s">
        <v>1469</v>
      </c>
      <c r="F551" s="5" t="s">
        <v>433</v>
      </c>
      <c r="G551" s="5" t="s">
        <v>1491</v>
      </c>
      <c r="H551" s="2" t="s">
        <v>1470</v>
      </c>
      <c r="I551" s="2" t="s">
        <v>44</v>
      </c>
      <c r="J551" s="2" t="s">
        <v>30</v>
      </c>
      <c r="K551" s="2">
        <v>27401</v>
      </c>
      <c r="L551" s="2" t="s">
        <v>45</v>
      </c>
      <c r="M551" s="2" t="s">
        <v>1492</v>
      </c>
      <c r="N551" s="5" t="s">
        <v>1472</v>
      </c>
    </row>
    <row r="552" spans="1:14">
      <c r="A552" s="5" t="s">
        <v>5175</v>
      </c>
      <c r="B552" s="2" t="s">
        <v>1504</v>
      </c>
      <c r="C552" s="4" t="s">
        <v>330</v>
      </c>
      <c r="D552" s="4" t="s">
        <v>1505</v>
      </c>
      <c r="E552" s="5" t="str">
        <f>HYPERLINK("https://twitter.com/DBattagliaNR","@DBattagliaNR")</f>
        <v>@DBattagliaNR</v>
      </c>
      <c r="F552" s="5" t="s">
        <v>433</v>
      </c>
      <c r="G552" s="5" t="str">
        <f>HYPERLINK("mailto:danielle.battaglia@greensboro.com","danielle.battaglia@greensboro.com")</f>
        <v>danielle.battaglia@greensboro.com</v>
      </c>
      <c r="H552" s="2" t="s">
        <v>1470</v>
      </c>
      <c r="I552" s="2" t="s">
        <v>44</v>
      </c>
      <c r="J552" s="2" t="s">
        <v>30</v>
      </c>
      <c r="K552" s="2">
        <v>27401</v>
      </c>
      <c r="L552" s="2" t="s">
        <v>45</v>
      </c>
      <c r="M552" s="2" t="s">
        <v>1487</v>
      </c>
      <c r="N552" s="5" t="s">
        <v>1472</v>
      </c>
    </row>
    <row r="553" spans="1:14">
      <c r="A553" s="5" t="s">
        <v>5175</v>
      </c>
      <c r="B553" s="2" t="s">
        <v>1497</v>
      </c>
      <c r="C553" s="4" t="s">
        <v>1498</v>
      </c>
      <c r="D553" s="4" t="s">
        <v>1499</v>
      </c>
      <c r="E553" s="16" t="s">
        <v>1469</v>
      </c>
      <c r="F553" s="5" t="s">
        <v>433</v>
      </c>
      <c r="G553" s="5" t="s">
        <v>1500</v>
      </c>
      <c r="H553" s="2" t="s">
        <v>1470</v>
      </c>
      <c r="I553" s="2" t="s">
        <v>44</v>
      </c>
      <c r="J553" s="2" t="s">
        <v>30</v>
      </c>
      <c r="K553" s="2">
        <v>27601</v>
      </c>
      <c r="L553" s="2" t="s">
        <v>45</v>
      </c>
      <c r="M553" s="2" t="s">
        <v>1501</v>
      </c>
      <c r="N553" s="5" t="s">
        <v>1472</v>
      </c>
    </row>
    <row r="554" spans="1:14">
      <c r="A554" s="5" t="s">
        <v>5175</v>
      </c>
      <c r="B554" s="2" t="s">
        <v>170</v>
      </c>
      <c r="C554" s="2" t="s">
        <v>5174</v>
      </c>
      <c r="D554" s="2" t="s">
        <v>1502</v>
      </c>
      <c r="E554" s="5" t="str">
        <f>HYPERLINK("https://twitter.com/NewsandRecord","@NewsandRecord")</f>
        <v>@NewsandRecord</v>
      </c>
      <c r="F554" s="5" t="s">
        <v>433</v>
      </c>
      <c r="G554" s="5" t="str">
        <f>HYPERLINK("mailto:dick.barron@greensboro.com","dick.barron@greensboro.com")</f>
        <v>dick.barron@greensboro.com</v>
      </c>
      <c r="L554" s="2" t="s">
        <v>178</v>
      </c>
      <c r="M554" s="2" t="s">
        <v>1503</v>
      </c>
    </row>
    <row r="555" spans="1:14">
      <c r="A555" s="5" t="s">
        <v>5175</v>
      </c>
      <c r="B555" s="2" t="s">
        <v>1483</v>
      </c>
      <c r="C555" s="2" t="s">
        <v>1484</v>
      </c>
      <c r="D555" s="2" t="s">
        <v>1485</v>
      </c>
      <c r="E555" s="16" t="s">
        <v>1469</v>
      </c>
      <c r="F555" s="5" t="s">
        <v>433</v>
      </c>
      <c r="G555" s="5" t="s">
        <v>1486</v>
      </c>
      <c r="H555" s="2" t="s">
        <v>1470</v>
      </c>
      <c r="I555" s="2" t="s">
        <v>44</v>
      </c>
      <c r="J555" s="2" t="s">
        <v>30</v>
      </c>
      <c r="K555" s="2">
        <v>27401</v>
      </c>
      <c r="L555" s="2" t="s">
        <v>45</v>
      </c>
      <c r="M555" s="2" t="s">
        <v>1487</v>
      </c>
      <c r="N555" s="5" t="s">
        <v>1472</v>
      </c>
    </row>
    <row r="556" spans="1:14">
      <c r="A556" s="5" t="s">
        <v>5175</v>
      </c>
      <c r="B556" s="2" t="s">
        <v>1467</v>
      </c>
      <c r="C556" s="2" t="s">
        <v>485</v>
      </c>
      <c r="D556" s="2" t="s">
        <v>1468</v>
      </c>
      <c r="E556" s="16" t="s">
        <v>1469</v>
      </c>
      <c r="F556" s="5" t="s">
        <v>433</v>
      </c>
      <c r="G556" s="5" t="str">
        <f>HYPERLINK("mailto:jennifer.fernandez@greensboro.com","jennifer.fernandez@greensboro.com")</f>
        <v>jennifer.fernandez@greensboro.com</v>
      </c>
      <c r="H556" s="2" t="s">
        <v>1470</v>
      </c>
      <c r="I556" s="2" t="s">
        <v>44</v>
      </c>
      <c r="J556" s="2" t="s">
        <v>30</v>
      </c>
      <c r="K556" s="2">
        <v>27401</v>
      </c>
      <c r="L556" s="2" t="s">
        <v>45</v>
      </c>
      <c r="M556" s="2" t="s">
        <v>1471</v>
      </c>
      <c r="N556" s="5" t="s">
        <v>1472</v>
      </c>
    </row>
    <row r="557" spans="1:14">
      <c r="A557" s="5" t="s">
        <v>5175</v>
      </c>
      <c r="B557" s="2" t="s">
        <v>1506</v>
      </c>
      <c r="C557" s="2" t="s">
        <v>1507</v>
      </c>
      <c r="D557" s="2" t="s">
        <v>1508</v>
      </c>
      <c r="E557" s="16" t="s">
        <v>1469</v>
      </c>
      <c r="F557" s="5" t="s">
        <v>433</v>
      </c>
      <c r="G557" s="5" t="s">
        <v>1509</v>
      </c>
      <c r="H557" s="2" t="s">
        <v>1470</v>
      </c>
      <c r="I557" s="2" t="s">
        <v>44</v>
      </c>
      <c r="J557" s="2" t="s">
        <v>30</v>
      </c>
      <c r="K557" s="2">
        <v>27401</v>
      </c>
      <c r="L557" s="2" t="s">
        <v>45</v>
      </c>
      <c r="M557" s="2" t="s">
        <v>1510</v>
      </c>
      <c r="N557" s="5" t="s">
        <v>1472</v>
      </c>
    </row>
    <row r="558" spans="1:14">
      <c r="A558" s="5" t="s">
        <v>5175</v>
      </c>
      <c r="B558" s="2" t="s">
        <v>1513</v>
      </c>
      <c r="C558" s="2" t="s">
        <v>246</v>
      </c>
      <c r="D558" s="2" t="s">
        <v>1514</v>
      </c>
      <c r="E558" s="5" t="str">
        <f>HYPERLINK("https://twitter.com/johnnewsomnr?lang=en","@JohnNewsomNR")</f>
        <v>@JohnNewsomNR</v>
      </c>
      <c r="F558" s="5" t="s">
        <v>433</v>
      </c>
      <c r="G558" s="5" t="str">
        <f>HYPERLINK("mailto:john.newsom@greensboro.com","john.newsom@greensboro.com")</f>
        <v>john.newsom@greensboro.com</v>
      </c>
      <c r="H558" s="2" t="s">
        <v>1470</v>
      </c>
      <c r="I558" s="2" t="s">
        <v>44</v>
      </c>
      <c r="J558" s="2" t="s">
        <v>30</v>
      </c>
      <c r="K558" s="2">
        <v>27401</v>
      </c>
      <c r="L558" s="2" t="s">
        <v>45</v>
      </c>
      <c r="M558" s="2" t="s">
        <v>1515</v>
      </c>
      <c r="N558" s="5" t="s">
        <v>1472</v>
      </c>
    </row>
    <row r="559" spans="1:14">
      <c r="A559" s="5" t="s">
        <v>5175</v>
      </c>
      <c r="B559" s="2" t="s">
        <v>1479</v>
      </c>
      <c r="C559" s="4" t="s">
        <v>195</v>
      </c>
      <c r="D559" s="4" t="s">
        <v>1480</v>
      </c>
      <c r="E559" s="16" t="s">
        <v>1469</v>
      </c>
      <c r="F559" s="5" t="s">
        <v>433</v>
      </c>
      <c r="G559" s="16" t="s">
        <v>1481</v>
      </c>
      <c r="H559" s="2" t="s">
        <v>1470</v>
      </c>
      <c r="I559" s="2" t="s">
        <v>44</v>
      </c>
      <c r="J559" s="2" t="s">
        <v>30</v>
      </c>
      <c r="K559" s="2">
        <v>27601</v>
      </c>
      <c r="L559" s="2" t="s">
        <v>45</v>
      </c>
      <c r="M559" s="2" t="s">
        <v>1482</v>
      </c>
      <c r="N559" s="5" t="s">
        <v>1472</v>
      </c>
    </row>
    <row r="560" spans="1:14">
      <c r="A560" s="5" t="s">
        <v>5175</v>
      </c>
      <c r="B560" s="2" t="s">
        <v>1467</v>
      </c>
      <c r="C560" s="2" t="s">
        <v>1174</v>
      </c>
      <c r="D560" s="2" t="s">
        <v>1477</v>
      </c>
      <c r="E560" s="16" t="s">
        <v>1469</v>
      </c>
      <c r="F560" s="5" t="s">
        <v>433</v>
      </c>
      <c r="G560" s="5" t="str">
        <f>HYPERLINK("mailto:mike.kernels@greensboro.com","mike.kernels@greensboro.com")</f>
        <v>mike.kernels@greensboro.com</v>
      </c>
      <c r="H560" s="2" t="s">
        <v>1470</v>
      </c>
      <c r="I560" s="2" t="s">
        <v>44</v>
      </c>
      <c r="J560" s="2" t="s">
        <v>30</v>
      </c>
      <c r="K560" s="2">
        <v>27401</v>
      </c>
      <c r="L560" s="2" t="s">
        <v>45</v>
      </c>
      <c r="M560" s="2" t="s">
        <v>1478</v>
      </c>
      <c r="N560" s="5" t="s">
        <v>1472</v>
      </c>
    </row>
    <row r="561" spans="1:14">
      <c r="A561" s="5" t="s">
        <v>5175</v>
      </c>
      <c r="B561" s="2" t="s">
        <v>602</v>
      </c>
      <c r="C561" s="2" t="s">
        <v>520</v>
      </c>
      <c r="D561" s="4" t="s">
        <v>1511</v>
      </c>
      <c r="E561" s="5" t="str">
        <f>HYPERLINK("https://twitter.com/nmclaughlinNR","@nmclaughlinNR")</f>
        <v>@nmclaughlinNR</v>
      </c>
      <c r="F561" s="5" t="s">
        <v>433</v>
      </c>
      <c r="G561" s="5" t="str">
        <f>HYPERLINK("mailto:nancy.mclaughlin@greensboro.com","nancy.mclaughlin@greensboro.com")</f>
        <v>nancy.mclaughlin@greensboro.com</v>
      </c>
      <c r="H561" s="2" t="s">
        <v>1470</v>
      </c>
      <c r="I561" s="2" t="s">
        <v>44</v>
      </c>
      <c r="J561" s="2" t="s">
        <v>30</v>
      </c>
      <c r="K561" s="2">
        <v>27401</v>
      </c>
      <c r="L561" s="2" t="s">
        <v>45</v>
      </c>
      <c r="M561" s="2" t="s">
        <v>1512</v>
      </c>
      <c r="N561" s="5" t="s">
        <v>1472</v>
      </c>
    </row>
    <row r="562" spans="1:14">
      <c r="A562" s="5" t="s">
        <v>5175</v>
      </c>
      <c r="B562" s="2" t="s">
        <v>461</v>
      </c>
      <c r="C562" s="2" t="s">
        <v>1377</v>
      </c>
      <c r="D562" s="2" t="s">
        <v>1502</v>
      </c>
      <c r="E562" s="5" t="str">
        <f>HYPERLINK("https://twitter.com/barronbiznr?lang=en","@barronbiznr")</f>
        <v>@barronbiznr</v>
      </c>
      <c r="F562" s="5" t="s">
        <v>433</v>
      </c>
      <c r="G562" s="5" t="str">
        <f>HYPERLINK("mailto:dick.barron@greensboro.com","dick.barron@greensboro.com")</f>
        <v>dick.barron@greensboro.com</v>
      </c>
      <c r="H562" s="2" t="s">
        <v>1470</v>
      </c>
      <c r="I562" s="2" t="s">
        <v>44</v>
      </c>
      <c r="J562" s="2" t="s">
        <v>30</v>
      </c>
      <c r="K562" s="2">
        <v>27401</v>
      </c>
      <c r="L562" s="2" t="s">
        <v>45</v>
      </c>
      <c r="M562" s="2" t="s">
        <v>1503</v>
      </c>
      <c r="N562" s="16" t="s">
        <v>1472</v>
      </c>
    </row>
    <row r="563" spans="1:14">
      <c r="A563" s="5" t="s">
        <v>5175</v>
      </c>
      <c r="B563" s="2" t="s">
        <v>1516</v>
      </c>
      <c r="C563" s="2" t="s">
        <v>1517</v>
      </c>
      <c r="D563" s="2" t="s">
        <v>1518</v>
      </c>
      <c r="E563" s="5" t="str">
        <f>HYPERLINK("https://twitter.com/taftwirebacknr?lang=en","@TaftWirebackNR")</f>
        <v>@TaftWirebackNR</v>
      </c>
      <c r="F563" s="5" t="s">
        <v>433</v>
      </c>
      <c r="G563" s="5" t="str">
        <f>HYPERLINK("mailto:taft.wireback@greensboro.com","taft.wireback@greensboro.com")</f>
        <v>taft.wireback@greensboro.com</v>
      </c>
      <c r="H563" s="2" t="s">
        <v>1470</v>
      </c>
      <c r="I563" s="2" t="s">
        <v>44</v>
      </c>
      <c r="J563" s="2" t="s">
        <v>30</v>
      </c>
      <c r="K563" s="2">
        <v>27401</v>
      </c>
      <c r="L563" s="2" t="s">
        <v>45</v>
      </c>
      <c r="M563" s="2" t="s">
        <v>1519</v>
      </c>
      <c r="N563" s="5" t="s">
        <v>1472</v>
      </c>
    </row>
    <row r="564" spans="1:14">
      <c r="A564" s="5" t="s">
        <v>5175</v>
      </c>
      <c r="B564" s="2" t="s">
        <v>49</v>
      </c>
      <c r="C564" s="4"/>
      <c r="D564" s="4"/>
      <c r="E564" s="5" t="str">
        <f>HYPERLINK("https://twitter.com/NewsandRecord","@NewsandRecord")</f>
        <v>@NewsandRecord</v>
      </c>
      <c r="F564" s="5" t="s">
        <v>433</v>
      </c>
      <c r="G564" s="5" t="str">
        <f>HYPERLINK("mailto:edpage@greensboro.com","edpage@greensboro.com")</f>
        <v>edpage@greensboro.com</v>
      </c>
      <c r="H564" s="2" t="s">
        <v>1470</v>
      </c>
      <c r="I564" s="2" t="s">
        <v>44</v>
      </c>
      <c r="J564" s="2" t="s">
        <v>30</v>
      </c>
      <c r="K564" s="2">
        <v>27401</v>
      </c>
      <c r="L564" s="2" t="s">
        <v>45</v>
      </c>
      <c r="M564" s="2" t="s">
        <v>1488</v>
      </c>
      <c r="N564" s="5" t="s">
        <v>1472</v>
      </c>
    </row>
    <row r="565" spans="1:14">
      <c r="A565" s="5" t="s">
        <v>5175</v>
      </c>
      <c r="B565" s="2" t="s">
        <v>68</v>
      </c>
      <c r="C565" s="4"/>
      <c r="D565" s="4"/>
      <c r="E565" s="5" t="str">
        <f>HYPERLINK("https://twitter.com/NewsandRecord","@NewsandRecord")</f>
        <v>@NewsandRecord</v>
      </c>
      <c r="F565" s="5" t="s">
        <v>433</v>
      </c>
      <c r="G565" s="5" t="str">
        <f>HYPERLINK("mailto:newsonline@greensboro.com","newsonline@greensboro.com")</f>
        <v>newsonline@greensboro.com</v>
      </c>
      <c r="H565" s="2" t="s">
        <v>1470</v>
      </c>
      <c r="I565" s="2" t="s">
        <v>44</v>
      </c>
      <c r="J565" s="2" t="s">
        <v>30</v>
      </c>
      <c r="K565" s="2">
        <v>27401</v>
      </c>
      <c r="L565" s="2" t="s">
        <v>45</v>
      </c>
      <c r="M565" s="2" t="s">
        <v>1493</v>
      </c>
      <c r="N565" s="5" t="s">
        <v>1472</v>
      </c>
    </row>
    <row r="566" spans="1:14">
      <c r="A566" s="5" t="s">
        <v>1520</v>
      </c>
      <c r="B566" s="2" t="s">
        <v>170</v>
      </c>
      <c r="C566" s="2" t="s">
        <v>1533</v>
      </c>
      <c r="D566" s="2" t="s">
        <v>1261</v>
      </c>
      <c r="E566" s="16" t="s">
        <v>5203</v>
      </c>
      <c r="F566" s="5" t="s">
        <v>433</v>
      </c>
      <c r="G566" s="16" t="s">
        <v>1534</v>
      </c>
      <c r="H566" s="2" t="s">
        <v>1521</v>
      </c>
      <c r="I566" s="2" t="s">
        <v>1522</v>
      </c>
      <c r="J566" s="2" t="s">
        <v>30</v>
      </c>
      <c r="K566" s="2">
        <v>28655</v>
      </c>
      <c r="L566" s="2" t="s">
        <v>1523</v>
      </c>
      <c r="M566" s="2" t="s">
        <v>1535</v>
      </c>
      <c r="N566" s="16" t="s">
        <v>1525</v>
      </c>
    </row>
    <row r="567" spans="1:14">
      <c r="A567" s="5" t="s">
        <v>1520</v>
      </c>
      <c r="B567" s="2" t="s">
        <v>1536</v>
      </c>
      <c r="C567" s="2" t="s">
        <v>1537</v>
      </c>
      <c r="D567" s="2" t="s">
        <v>1538</v>
      </c>
      <c r="E567" s="5" t="str">
        <f>HYPERLINK("https://twitter.com/MNH_JonelleB","@MNH_JonelleB")</f>
        <v>@MNH_JonelleB</v>
      </c>
      <c r="F567" s="5" t="s">
        <v>433</v>
      </c>
      <c r="G567" s="5" t="str">
        <f>HYPERLINK("mailto:jbobak@morganton.com","jbobak@morganton.com")</f>
        <v>jbobak@morganton.com</v>
      </c>
      <c r="H567" s="2" t="s">
        <v>1521</v>
      </c>
      <c r="I567" s="2" t="s">
        <v>1522</v>
      </c>
      <c r="J567" s="2" t="s">
        <v>30</v>
      </c>
      <c r="K567" s="2">
        <v>28655</v>
      </c>
      <c r="L567" s="2" t="s">
        <v>1523</v>
      </c>
      <c r="M567" s="2" t="s">
        <v>1539</v>
      </c>
      <c r="N567" s="16" t="s">
        <v>1525</v>
      </c>
    </row>
    <row r="568" spans="1:14">
      <c r="A568" s="5" t="s">
        <v>1520</v>
      </c>
      <c r="B568" s="2" t="s">
        <v>170</v>
      </c>
      <c r="C568" s="2" t="s">
        <v>80</v>
      </c>
      <c r="D568" s="2" t="s">
        <v>1526</v>
      </c>
      <c r="E568" s="16" t="s">
        <v>5203</v>
      </c>
      <c r="F568" s="5" t="s">
        <v>433</v>
      </c>
      <c r="G568" s="5" t="str">
        <f>HYPERLINK("mailto:jepley@morganton.com","jepley@morganton.com")</f>
        <v>jepley@morganton.com</v>
      </c>
      <c r="H568" s="2" t="s">
        <v>1521</v>
      </c>
      <c r="I568" s="2" t="s">
        <v>1522</v>
      </c>
      <c r="J568" s="2" t="s">
        <v>30</v>
      </c>
      <c r="K568" s="2">
        <v>28655</v>
      </c>
      <c r="L568" s="2" t="s">
        <v>1523</v>
      </c>
      <c r="M568" s="2" t="s">
        <v>1527</v>
      </c>
      <c r="N568" s="16" t="s">
        <v>1525</v>
      </c>
    </row>
    <row r="569" spans="1:14">
      <c r="A569" s="5" t="s">
        <v>1520</v>
      </c>
      <c r="B569" s="2" t="s">
        <v>90</v>
      </c>
      <c r="C569" s="2" t="s">
        <v>809</v>
      </c>
      <c r="D569" s="2" t="s">
        <v>1347</v>
      </c>
      <c r="E569" s="5" t="str">
        <f>HYPERLINK("https://twitter.com/MorgantonEditor","@MorgantonEditor")</f>
        <v>@MorgantonEditor</v>
      </c>
      <c r="F569" s="5" t="s">
        <v>433</v>
      </c>
      <c r="G569" s="5" t="str">
        <f>HYPERLINK("mailto:lwall@morganton.com","lwall@morganton.com")</f>
        <v>lwall@morganton.com</v>
      </c>
      <c r="H569" s="2" t="s">
        <v>1521</v>
      </c>
      <c r="I569" s="2" t="s">
        <v>1522</v>
      </c>
      <c r="J569" s="2" t="s">
        <v>30</v>
      </c>
      <c r="K569" s="2">
        <v>28655</v>
      </c>
      <c r="L569" s="2" t="s">
        <v>1523</v>
      </c>
      <c r="M569" s="2" t="s">
        <v>1524</v>
      </c>
      <c r="N569" s="16" t="s">
        <v>1525</v>
      </c>
    </row>
    <row r="570" spans="1:14">
      <c r="A570" s="5" t="s">
        <v>1520</v>
      </c>
      <c r="B570" s="2" t="s">
        <v>170</v>
      </c>
      <c r="C570" s="2" t="s">
        <v>878</v>
      </c>
      <c r="D570" s="2" t="s">
        <v>1531</v>
      </c>
      <c r="E570" s="5" t="str">
        <f>HYPERLINK("https://twitter.com/McBrayerMNH","@McBrayerMNH")</f>
        <v>@McBrayerMNH</v>
      </c>
      <c r="F570" s="5" t="s">
        <v>433</v>
      </c>
      <c r="G570" s="5" t="str">
        <f>HYPERLINK("mailto:smcbrayer@morganton.com","smcbrayer@morganton.com")</f>
        <v>smcbrayer@morganton.com</v>
      </c>
      <c r="H570" s="2" t="s">
        <v>1521</v>
      </c>
      <c r="I570" s="2" t="s">
        <v>1522</v>
      </c>
      <c r="J570" s="2" t="s">
        <v>30</v>
      </c>
      <c r="K570" s="2">
        <v>28655</v>
      </c>
      <c r="L570" s="2" t="s">
        <v>1523</v>
      </c>
      <c r="M570" s="2" t="s">
        <v>1532</v>
      </c>
      <c r="N570" s="16" t="s">
        <v>1525</v>
      </c>
    </row>
    <row r="571" spans="1:14">
      <c r="A571" s="5" t="s">
        <v>1520</v>
      </c>
      <c r="B571" s="2" t="s">
        <v>170</v>
      </c>
      <c r="C571" s="2" t="s">
        <v>1079</v>
      </c>
      <c r="D571" s="2" t="s">
        <v>1528</v>
      </c>
      <c r="E571" s="5" t="str">
        <f>HYPERLINK("https://twitter.com/tammiegercken","@tammiegercken")</f>
        <v>@tammiegercken</v>
      </c>
      <c r="F571" s="5" t="s">
        <v>433</v>
      </c>
      <c r="G571" s="16" t="s">
        <v>1529</v>
      </c>
      <c r="H571" s="2" t="s">
        <v>1521</v>
      </c>
      <c r="I571" s="2" t="s">
        <v>1522</v>
      </c>
      <c r="J571" s="2" t="s">
        <v>30</v>
      </c>
      <c r="K571" s="2">
        <v>28655</v>
      </c>
      <c r="L571" s="2" t="s">
        <v>1523</v>
      </c>
      <c r="M571" s="2" t="s">
        <v>1530</v>
      </c>
      <c r="N571" s="16" t="s">
        <v>1525</v>
      </c>
    </row>
    <row r="572" spans="1:14">
      <c r="A572" s="5" t="s">
        <v>3124</v>
      </c>
      <c r="B572" s="2" t="s">
        <v>68</v>
      </c>
      <c r="C572" s="2" t="s">
        <v>15</v>
      </c>
      <c r="D572" s="2" t="s">
        <v>15</v>
      </c>
      <c r="E572" s="5" t="str">
        <f>HYPERLINK("https://twitter.com/NewsofOrange","@NewsofOrange")</f>
        <v>@NewsofOrange</v>
      </c>
      <c r="F572" s="5" t="s">
        <v>2381</v>
      </c>
      <c r="G572" s="16" t="s">
        <v>3125</v>
      </c>
      <c r="H572" s="2" t="s">
        <v>3126</v>
      </c>
      <c r="I572" s="2" t="s">
        <v>3127</v>
      </c>
      <c r="J572" s="2" t="s">
        <v>30</v>
      </c>
      <c r="K572" s="2">
        <v>27278</v>
      </c>
      <c r="L572" s="2" t="s">
        <v>109</v>
      </c>
      <c r="M572" s="2" t="s">
        <v>3128</v>
      </c>
      <c r="N572" s="16" t="s">
        <v>3129</v>
      </c>
    </row>
    <row r="573" spans="1:14">
      <c r="A573" s="5" t="s">
        <v>3130</v>
      </c>
      <c r="B573" s="2" t="s">
        <v>170</v>
      </c>
      <c r="C573" s="4" t="s">
        <v>1474</v>
      </c>
      <c r="D573" s="4" t="s">
        <v>3150</v>
      </c>
      <c r="E573" s="16" t="s">
        <v>3131</v>
      </c>
      <c r="F573" s="5" t="s">
        <v>2381</v>
      </c>
      <c r="G573" s="16" t="s">
        <v>3151</v>
      </c>
      <c r="H573" s="2" t="s">
        <v>3133</v>
      </c>
      <c r="I573" s="2" t="s">
        <v>3134</v>
      </c>
      <c r="J573" s="2" t="s">
        <v>30</v>
      </c>
      <c r="K573" s="2">
        <v>28472</v>
      </c>
      <c r="L573" s="2" t="s">
        <v>3135</v>
      </c>
      <c r="M573" s="2" t="s">
        <v>3152</v>
      </c>
      <c r="N573" s="5" t="s">
        <v>3137</v>
      </c>
    </row>
    <row r="574" spans="1:14">
      <c r="A574" s="5" t="s">
        <v>3130</v>
      </c>
      <c r="B574" s="2" t="s">
        <v>170</v>
      </c>
      <c r="C574" s="2" t="s">
        <v>3146</v>
      </c>
      <c r="D574" s="2" t="s">
        <v>3147</v>
      </c>
      <c r="E574" s="16" t="s">
        <v>3131</v>
      </c>
      <c r="F574" s="5" t="s">
        <v>2381</v>
      </c>
      <c r="G574" s="16" t="s">
        <v>3148</v>
      </c>
      <c r="H574" s="2" t="s">
        <v>3133</v>
      </c>
      <c r="I574" s="2" t="s">
        <v>3134</v>
      </c>
      <c r="J574" s="2" t="s">
        <v>30</v>
      </c>
      <c r="K574" s="2">
        <v>28472</v>
      </c>
      <c r="L574" s="2" t="s">
        <v>3135</v>
      </c>
      <c r="M574" s="2" t="s">
        <v>3149</v>
      </c>
      <c r="N574" s="16" t="s">
        <v>3137</v>
      </c>
    </row>
    <row r="575" spans="1:14">
      <c r="A575" s="5" t="s">
        <v>3130</v>
      </c>
      <c r="B575" s="2" t="s">
        <v>3153</v>
      </c>
      <c r="C575" s="2" t="s">
        <v>3154</v>
      </c>
      <c r="D575" s="2" t="s">
        <v>2401</v>
      </c>
      <c r="E575" s="16" t="s">
        <v>3131</v>
      </c>
      <c r="F575" s="5" t="s">
        <v>2381</v>
      </c>
      <c r="G575" s="16" t="s">
        <v>3155</v>
      </c>
      <c r="H575" s="2" t="s">
        <v>3133</v>
      </c>
      <c r="I575" s="2" t="s">
        <v>3134</v>
      </c>
      <c r="J575" s="2" t="s">
        <v>30</v>
      </c>
      <c r="K575" s="2">
        <v>28472</v>
      </c>
      <c r="L575" s="2" t="s">
        <v>3135</v>
      </c>
      <c r="M575" s="2" t="s">
        <v>3156</v>
      </c>
      <c r="N575" s="5" t="s">
        <v>3137</v>
      </c>
    </row>
    <row r="576" spans="1:14">
      <c r="A576" s="5" t="s">
        <v>3130</v>
      </c>
      <c r="B576" s="2" t="s">
        <v>3143</v>
      </c>
      <c r="C576" s="2" t="s">
        <v>630</v>
      </c>
      <c r="D576" s="2" t="s">
        <v>3140</v>
      </c>
      <c r="E576" s="16" t="s">
        <v>3131</v>
      </c>
      <c r="F576" s="5" t="s">
        <v>2381</v>
      </c>
      <c r="G576" s="16" t="s">
        <v>3144</v>
      </c>
      <c r="H576" s="2" t="s">
        <v>3133</v>
      </c>
      <c r="I576" s="2" t="s">
        <v>3134</v>
      </c>
      <c r="J576" s="2" t="s">
        <v>30</v>
      </c>
      <c r="K576" s="2">
        <v>28472</v>
      </c>
      <c r="L576" s="2" t="s">
        <v>3135</v>
      </c>
      <c r="M576" s="2" t="s">
        <v>3145</v>
      </c>
      <c r="N576" s="5" t="s">
        <v>3137</v>
      </c>
    </row>
    <row r="577" spans="1:14">
      <c r="A577" s="5" t="s">
        <v>3130</v>
      </c>
      <c r="B577" s="2" t="s">
        <v>90</v>
      </c>
      <c r="C577" s="2" t="s">
        <v>80</v>
      </c>
      <c r="D577" s="2" t="s">
        <v>1632</v>
      </c>
      <c r="E577" s="16" t="s">
        <v>3131</v>
      </c>
      <c r="F577" s="5" t="s">
        <v>2381</v>
      </c>
      <c r="G577" s="16" t="s">
        <v>3132</v>
      </c>
      <c r="H577" s="2" t="s">
        <v>3133</v>
      </c>
      <c r="I577" s="2" t="s">
        <v>3134</v>
      </c>
      <c r="J577" s="2" t="s">
        <v>30</v>
      </c>
      <c r="K577" s="2">
        <v>28472</v>
      </c>
      <c r="L577" s="2" t="s">
        <v>3135</v>
      </c>
      <c r="M577" s="2" t="s">
        <v>3136</v>
      </c>
      <c r="N577" s="5" t="s">
        <v>3137</v>
      </c>
    </row>
    <row r="578" spans="1:14">
      <c r="A578" s="5" t="s">
        <v>3130</v>
      </c>
      <c r="B578" s="2" t="s">
        <v>353</v>
      </c>
      <c r="C578" s="2" t="s">
        <v>3139</v>
      </c>
      <c r="D578" s="2" t="s">
        <v>3140</v>
      </c>
      <c r="E578" s="16" t="s">
        <v>3131</v>
      </c>
      <c r="F578" s="5" t="s">
        <v>2381</v>
      </c>
      <c r="G578" s="16" t="s">
        <v>3141</v>
      </c>
      <c r="H578" s="2" t="s">
        <v>3133</v>
      </c>
      <c r="I578" s="2" t="s">
        <v>3134</v>
      </c>
      <c r="J578" s="2" t="s">
        <v>30</v>
      </c>
      <c r="K578" s="2">
        <v>28472</v>
      </c>
      <c r="L578" s="2" t="s">
        <v>3135</v>
      </c>
      <c r="M578" s="2" t="s">
        <v>3142</v>
      </c>
      <c r="N578" s="5" t="s">
        <v>3137</v>
      </c>
    </row>
    <row r="579" spans="1:14">
      <c r="A579" s="5" t="s">
        <v>3130</v>
      </c>
      <c r="B579" s="2" t="s">
        <v>49</v>
      </c>
      <c r="C579" s="4"/>
      <c r="D579" s="4"/>
      <c r="E579" s="16" t="s">
        <v>3131</v>
      </c>
      <c r="F579" s="5" t="s">
        <v>2381</v>
      </c>
      <c r="G579" s="16" t="s">
        <v>1208</v>
      </c>
      <c r="H579" s="2" t="s">
        <v>3133</v>
      </c>
      <c r="I579" s="2" t="s">
        <v>3134</v>
      </c>
      <c r="J579" s="2" t="s">
        <v>30</v>
      </c>
      <c r="K579" s="2">
        <v>28472</v>
      </c>
      <c r="L579" s="2" t="s">
        <v>3135</v>
      </c>
      <c r="M579" s="2" t="s">
        <v>3138</v>
      </c>
      <c r="N579" s="5" t="s">
        <v>3137</v>
      </c>
    </row>
    <row r="580" spans="1:14">
      <c r="A580" s="5" t="s">
        <v>3157</v>
      </c>
      <c r="B580" s="2" t="s">
        <v>1483</v>
      </c>
      <c r="C580" s="2" t="s">
        <v>3158</v>
      </c>
      <c r="D580" s="2" t="s">
        <v>1194</v>
      </c>
      <c r="E580" s="16" t="s">
        <v>3131</v>
      </c>
      <c r="F580" s="5" t="s">
        <v>2381</v>
      </c>
      <c r="G580" s="16" t="s">
        <v>3159</v>
      </c>
      <c r="H580" s="2" t="s">
        <v>3160</v>
      </c>
      <c r="I580" s="2" t="s">
        <v>2215</v>
      </c>
      <c r="J580" s="2" t="s">
        <v>30</v>
      </c>
      <c r="K580" s="2">
        <v>28753</v>
      </c>
      <c r="L580" s="2" t="s">
        <v>3161</v>
      </c>
      <c r="M580" s="2" t="s">
        <v>3162</v>
      </c>
      <c r="N580" s="16" t="s">
        <v>3163</v>
      </c>
    </row>
    <row r="581" spans="1:14">
      <c r="A581" s="5" t="s">
        <v>3157</v>
      </c>
      <c r="B581" s="2" t="s">
        <v>3153</v>
      </c>
      <c r="C581" s="2" t="s">
        <v>3164</v>
      </c>
      <c r="D581" s="2" t="s">
        <v>3165</v>
      </c>
      <c r="E581" s="16" t="s">
        <v>3131</v>
      </c>
      <c r="F581" s="5" t="s">
        <v>2381</v>
      </c>
      <c r="G581" s="16" t="s">
        <v>3166</v>
      </c>
      <c r="H581" s="2" t="s">
        <v>3160</v>
      </c>
      <c r="I581" s="2" t="s">
        <v>2215</v>
      </c>
      <c r="J581" s="2" t="s">
        <v>30</v>
      </c>
      <c r="K581" s="2">
        <v>28753</v>
      </c>
      <c r="L581" s="2" t="s">
        <v>3161</v>
      </c>
      <c r="M581" s="2" t="s">
        <v>3162</v>
      </c>
      <c r="N581" s="16" t="s">
        <v>3163</v>
      </c>
    </row>
    <row r="582" spans="1:14">
      <c r="A582" s="5" t="s">
        <v>1540</v>
      </c>
      <c r="B582" s="2" t="s">
        <v>68</v>
      </c>
      <c r="C582" s="2" t="s">
        <v>15</v>
      </c>
      <c r="D582" s="4"/>
      <c r="E582" s="10" t="str">
        <f>HYPERLINK("https://twitter.com/newstopic","@newstopic")</f>
        <v>@newstopic</v>
      </c>
      <c r="F582" s="5" t="s">
        <v>433</v>
      </c>
      <c r="G582" s="5" t="str">
        <f>HYPERLINK("mailto:news@newstopic.net","news@newstopic.net")</f>
        <v>news@newstopic.net</v>
      </c>
      <c r="H582" s="2" t="s">
        <v>1541</v>
      </c>
      <c r="I582" s="2" t="s">
        <v>1171</v>
      </c>
      <c r="J582" s="2" t="s">
        <v>30</v>
      </c>
      <c r="K582" s="2">
        <v>28645</v>
      </c>
      <c r="L582" s="2" t="s">
        <v>1542</v>
      </c>
      <c r="N582" s="16" t="s">
        <v>1543</v>
      </c>
    </row>
    <row r="583" spans="1:14">
      <c r="A583" s="5" t="s">
        <v>1540</v>
      </c>
      <c r="B583" s="2" t="s">
        <v>719</v>
      </c>
      <c r="C583" s="2" t="s">
        <v>1549</v>
      </c>
      <c r="D583" s="2" t="s">
        <v>1550</v>
      </c>
      <c r="E583" s="16" t="s">
        <v>1546</v>
      </c>
      <c r="F583" s="5" t="s">
        <v>433</v>
      </c>
      <c r="G583" s="5" t="s">
        <v>1551</v>
      </c>
      <c r="H583" s="2" t="s">
        <v>1541</v>
      </c>
      <c r="I583" s="2" t="s">
        <v>1171</v>
      </c>
      <c r="J583" s="2" t="s">
        <v>30</v>
      </c>
      <c r="K583" s="2">
        <v>28645</v>
      </c>
      <c r="L583" s="2" t="s">
        <v>1542</v>
      </c>
      <c r="M583" s="2" t="s">
        <v>1552</v>
      </c>
      <c r="N583" s="16" t="s">
        <v>1543</v>
      </c>
    </row>
    <row r="584" spans="1:14">
      <c r="A584" s="5" t="s">
        <v>1540</v>
      </c>
      <c r="B584" s="2" t="s">
        <v>353</v>
      </c>
      <c r="C584" s="2" t="s">
        <v>1544</v>
      </c>
      <c r="D584" s="2" t="s">
        <v>1545</v>
      </c>
      <c r="E584" s="16" t="s">
        <v>1546</v>
      </c>
      <c r="F584" s="5" t="s">
        <v>433</v>
      </c>
      <c r="G584" s="5" t="s">
        <v>1547</v>
      </c>
      <c r="H584" s="2" t="s">
        <v>1541</v>
      </c>
      <c r="I584" s="2" t="s">
        <v>1171</v>
      </c>
      <c r="J584" s="2" t="s">
        <v>30</v>
      </c>
      <c r="K584" s="2">
        <v>28645</v>
      </c>
      <c r="L584" s="2" t="s">
        <v>1542</v>
      </c>
      <c r="M584" s="2" t="s">
        <v>1548</v>
      </c>
      <c r="N584" s="5" t="s">
        <v>1543</v>
      </c>
    </row>
    <row r="585" spans="1:14">
      <c r="A585" s="5" t="s">
        <v>1540</v>
      </c>
      <c r="B585" s="2" t="s">
        <v>1336</v>
      </c>
      <c r="C585" s="2" t="s">
        <v>1553</v>
      </c>
      <c r="D585" s="2" t="s">
        <v>1554</v>
      </c>
      <c r="E585" s="10" t="str">
        <f>HYPERLINK("https://twitter.com/KaraFohner","@KaraFohner")</f>
        <v>@KaraFohner</v>
      </c>
      <c r="F585" s="5" t="s">
        <v>433</v>
      </c>
      <c r="G585" s="5" t="str">
        <f>HYPERLINK("mailto:kfohner@newstopicnews.com","kfohner@newstopicnews.com")</f>
        <v>kfohner@newstopicnews.com</v>
      </c>
      <c r="H585" s="2" t="s">
        <v>1541</v>
      </c>
      <c r="I585" s="2" t="s">
        <v>1171</v>
      </c>
      <c r="J585" s="2" t="s">
        <v>30</v>
      </c>
      <c r="K585" s="2">
        <v>28645</v>
      </c>
      <c r="L585" s="2" t="s">
        <v>1542</v>
      </c>
      <c r="M585" s="2" t="s">
        <v>1555</v>
      </c>
      <c r="N585" s="5" t="s">
        <v>1543</v>
      </c>
    </row>
    <row r="586" spans="1:14">
      <c r="A586" s="5" t="s">
        <v>2035</v>
      </c>
      <c r="B586" s="2" t="s">
        <v>90</v>
      </c>
      <c r="C586" s="2" t="s">
        <v>2036</v>
      </c>
      <c r="D586" s="4" t="s">
        <v>2037</v>
      </c>
      <c r="E586" s="5" t="str">
        <f>HYPERLINK("https://twitter.com/rosehoban","@rosehoban")</f>
        <v>@rosehoban</v>
      </c>
      <c r="F586" s="5" t="s">
        <v>53</v>
      </c>
      <c r="G586" s="5" t="str">
        <f>HYPERLINK("mailto:editor@northcarolinahealthnews.org","editor@northcarolinahealthnews.org")</f>
        <v>editor@northcarolinahealthnews.org</v>
      </c>
      <c r="I586" s="2" t="s">
        <v>108</v>
      </c>
      <c r="J586" s="2" t="s">
        <v>30</v>
      </c>
      <c r="L586" s="2" t="s">
        <v>109</v>
      </c>
      <c r="M586" s="2" t="s">
        <v>2038</v>
      </c>
      <c r="N586" s="16" t="s">
        <v>2039</v>
      </c>
    </row>
    <row r="587" spans="1:14">
      <c r="A587" s="5" t="s">
        <v>2253</v>
      </c>
      <c r="B587" s="2" t="s">
        <v>90</v>
      </c>
      <c r="C587" s="2" t="s">
        <v>92</v>
      </c>
      <c r="D587" s="2" t="s">
        <v>2254</v>
      </c>
      <c r="E587" s="16" t="s">
        <v>2255</v>
      </c>
      <c r="F587" s="5" t="s">
        <v>2179</v>
      </c>
      <c r="G587" s="16" t="s">
        <v>2256</v>
      </c>
      <c r="H587" s="2" t="s">
        <v>2257</v>
      </c>
      <c r="I587" s="2" t="s">
        <v>322</v>
      </c>
      <c r="J587" s="2" t="s">
        <v>30</v>
      </c>
      <c r="K587" s="2">
        <v>28204</v>
      </c>
      <c r="L587" s="2" t="s">
        <v>334</v>
      </c>
      <c r="M587" s="2" t="s">
        <v>2258</v>
      </c>
      <c r="N587" s="16" t="s">
        <v>2259</v>
      </c>
    </row>
    <row r="588" spans="1:14">
      <c r="A588" s="5" t="s">
        <v>2253</v>
      </c>
      <c r="B588" s="2" t="s">
        <v>353</v>
      </c>
      <c r="C588" s="2" t="s">
        <v>2263</v>
      </c>
      <c r="D588" s="2" t="s">
        <v>1088</v>
      </c>
      <c r="E588" s="16" t="s">
        <v>2255</v>
      </c>
      <c r="F588" s="5" t="s">
        <v>2179</v>
      </c>
      <c r="G588" s="16" t="s">
        <v>2264</v>
      </c>
      <c r="H588" s="2" t="s">
        <v>2257</v>
      </c>
      <c r="I588" s="2" t="s">
        <v>322</v>
      </c>
      <c r="J588" s="2" t="s">
        <v>30</v>
      </c>
      <c r="K588" s="2">
        <v>28204</v>
      </c>
      <c r="L588" s="2" t="s">
        <v>334</v>
      </c>
      <c r="M588" s="2" t="s">
        <v>2258</v>
      </c>
      <c r="N588" s="16" t="s">
        <v>2259</v>
      </c>
    </row>
    <row r="589" spans="1:14">
      <c r="A589" s="5" t="s">
        <v>2253</v>
      </c>
      <c r="B589" s="2" t="s">
        <v>170</v>
      </c>
      <c r="C589" s="2" t="s">
        <v>2265</v>
      </c>
      <c r="D589" s="2" t="s">
        <v>2266</v>
      </c>
      <c r="E589" s="16" t="s">
        <v>2255</v>
      </c>
      <c r="F589" s="5" t="s">
        <v>2179</v>
      </c>
      <c r="G589" s="16" t="s">
        <v>2267</v>
      </c>
      <c r="H589" s="2" t="s">
        <v>2257</v>
      </c>
      <c r="I589" s="2" t="s">
        <v>322</v>
      </c>
      <c r="J589" s="2" t="s">
        <v>30</v>
      </c>
      <c r="K589" s="2">
        <v>28204</v>
      </c>
      <c r="L589" s="2" t="s">
        <v>334</v>
      </c>
      <c r="M589" s="2" t="s">
        <v>2258</v>
      </c>
      <c r="N589" s="16" t="s">
        <v>2259</v>
      </c>
    </row>
    <row r="590" spans="1:14">
      <c r="A590" s="5" t="s">
        <v>2253</v>
      </c>
      <c r="B590" s="2" t="s">
        <v>1456</v>
      </c>
      <c r="C590" s="2" t="s">
        <v>2260</v>
      </c>
      <c r="D590" s="2" t="s">
        <v>2261</v>
      </c>
      <c r="E590" s="16" t="s">
        <v>2255</v>
      </c>
      <c r="F590" s="5" t="s">
        <v>2179</v>
      </c>
      <c r="G590" s="16" t="s">
        <v>2262</v>
      </c>
      <c r="H590" s="2" t="s">
        <v>2257</v>
      </c>
      <c r="I590" s="2" t="s">
        <v>322</v>
      </c>
      <c r="J590" s="2" t="s">
        <v>30</v>
      </c>
      <c r="K590" s="2">
        <v>28204</v>
      </c>
      <c r="L590" s="2" t="s">
        <v>334</v>
      </c>
      <c r="M590" s="2" t="s">
        <v>2258</v>
      </c>
      <c r="N590" s="16" t="s">
        <v>2259</v>
      </c>
    </row>
    <row r="591" spans="1:14">
      <c r="A591" s="5" t="s">
        <v>3551</v>
      </c>
      <c r="B591" s="2" t="s">
        <v>68</v>
      </c>
      <c r="C591" s="2" t="s">
        <v>15</v>
      </c>
      <c r="D591" s="2" t="s">
        <v>15</v>
      </c>
      <c r="E591" s="16" t="s">
        <v>3553</v>
      </c>
      <c r="F591" s="5" t="s">
        <v>318</v>
      </c>
      <c r="G591" s="16" t="s">
        <v>3561</v>
      </c>
      <c r="H591" s="2" t="s">
        <v>3555</v>
      </c>
      <c r="I591" s="2" t="s">
        <v>226</v>
      </c>
      <c r="J591" s="2" t="s">
        <v>30</v>
      </c>
      <c r="K591" s="2">
        <v>27604</v>
      </c>
      <c r="L591" s="2" t="s">
        <v>227</v>
      </c>
      <c r="M591" s="2" t="s">
        <v>3560</v>
      </c>
      <c r="N591" s="16" t="s">
        <v>3557</v>
      </c>
    </row>
    <row r="592" spans="1:14">
      <c r="A592" s="5" t="s">
        <v>3551</v>
      </c>
      <c r="B592" s="2" t="s">
        <v>673</v>
      </c>
      <c r="C592" s="2" t="s">
        <v>3552</v>
      </c>
      <c r="D592" s="2" t="s">
        <v>1632</v>
      </c>
      <c r="E592" s="16" t="s">
        <v>3553</v>
      </c>
      <c r="F592" s="5" t="s">
        <v>318</v>
      </c>
      <c r="G592" s="16" t="s">
        <v>3554</v>
      </c>
      <c r="H592" s="2" t="s">
        <v>3555</v>
      </c>
      <c r="I592" s="2" t="s">
        <v>226</v>
      </c>
      <c r="J592" s="2" t="s">
        <v>30</v>
      </c>
      <c r="K592" s="2">
        <v>27604</v>
      </c>
      <c r="L592" s="2" t="s">
        <v>227</v>
      </c>
      <c r="M592" s="2" t="s">
        <v>3556</v>
      </c>
      <c r="N592" s="5" t="s">
        <v>3557</v>
      </c>
    </row>
    <row r="593" spans="1:14">
      <c r="A593" s="5" t="s">
        <v>3551</v>
      </c>
      <c r="B593" s="2" t="s">
        <v>3558</v>
      </c>
      <c r="C593" s="2" t="s">
        <v>856</v>
      </c>
      <c r="D593" s="2" t="s">
        <v>3559</v>
      </c>
      <c r="E593" s="16" t="s">
        <v>3553</v>
      </c>
      <c r="F593" s="5" t="s">
        <v>318</v>
      </c>
      <c r="G593" s="5" t="str">
        <f>HYPERLINK("mailto:sbriggaman@curtismedia.com","sbriggaman@curtismedia.com")</f>
        <v>sbriggaman@curtismedia.com</v>
      </c>
      <c r="H593" s="2" t="s">
        <v>3555</v>
      </c>
      <c r="I593" s="2" t="s">
        <v>226</v>
      </c>
      <c r="J593" s="2" t="s">
        <v>30</v>
      </c>
      <c r="K593" s="2">
        <v>27604</v>
      </c>
      <c r="L593" s="2" t="s">
        <v>227</v>
      </c>
      <c r="M593" s="2" t="s">
        <v>3560</v>
      </c>
      <c r="N593" s="5" t="s">
        <v>3557</v>
      </c>
    </row>
    <row r="594" spans="1:14">
      <c r="A594" s="5" t="s">
        <v>2040</v>
      </c>
      <c r="B594" s="2" t="s">
        <v>68</v>
      </c>
      <c r="C594" s="2" t="s">
        <v>15</v>
      </c>
      <c r="D594" s="2" t="s">
        <v>15</v>
      </c>
      <c r="E594" s="16" t="s">
        <v>5204</v>
      </c>
      <c r="F594" s="5" t="s">
        <v>53</v>
      </c>
      <c r="G594" s="5" t="str">
        <f>HYPERLINK("mailto:info@nsjonline.com","info@nsjonline.com")</f>
        <v>info@nsjonline.com</v>
      </c>
      <c r="I594" s="2" t="s">
        <v>226</v>
      </c>
      <c r="J594" s="2" t="s">
        <v>30</v>
      </c>
      <c r="L594" s="2" t="s">
        <v>227</v>
      </c>
      <c r="M594" s="2" t="s">
        <v>2041</v>
      </c>
      <c r="N594" s="16" t="s">
        <v>2042</v>
      </c>
    </row>
    <row r="595" spans="1:14">
      <c r="A595" s="5" t="s">
        <v>2040</v>
      </c>
      <c r="B595" s="2" t="s">
        <v>353</v>
      </c>
      <c r="C595" s="2" t="s">
        <v>2043</v>
      </c>
      <c r="D595" s="2" t="s">
        <v>2044</v>
      </c>
      <c r="E595" s="5" t="str">
        <f>HYPERLINK("https://twitter.com/nealrobbins","@nealrobbins")</f>
        <v>@nealrobbins</v>
      </c>
      <c r="F595" s="5" t="s">
        <v>53</v>
      </c>
      <c r="G595" s="16" t="s">
        <v>2045</v>
      </c>
      <c r="I595" s="2" t="s">
        <v>226</v>
      </c>
      <c r="J595" s="2" t="s">
        <v>30</v>
      </c>
      <c r="L595" s="2" t="s">
        <v>227</v>
      </c>
      <c r="M595" s="2" t="s">
        <v>2041</v>
      </c>
      <c r="N595" s="16" t="s">
        <v>2042</v>
      </c>
    </row>
    <row r="596" spans="1:14">
      <c r="A596" s="5" t="s">
        <v>3167</v>
      </c>
      <c r="B596" s="2" t="s">
        <v>798</v>
      </c>
      <c r="C596" s="2" t="s">
        <v>3168</v>
      </c>
      <c r="D596" s="2" t="s">
        <v>3169</v>
      </c>
      <c r="E596" s="5" t="str">
        <f>HYPERLINK("https://twitter.com/mynwobserver","@mynwobserver")</f>
        <v>@mynwobserver</v>
      </c>
      <c r="F596" s="5" t="s">
        <v>2381</v>
      </c>
      <c r="G596" s="16" t="s">
        <v>3170</v>
      </c>
      <c r="H596" s="2" t="s">
        <v>3171</v>
      </c>
      <c r="I596" s="2" t="s">
        <v>3172</v>
      </c>
      <c r="J596" s="2" t="s">
        <v>30</v>
      </c>
      <c r="K596" s="2">
        <v>27310</v>
      </c>
      <c r="L596" s="2" t="s">
        <v>45</v>
      </c>
      <c r="M596" s="2" t="s">
        <v>3173</v>
      </c>
      <c r="N596" s="16" t="s">
        <v>3174</v>
      </c>
    </row>
    <row r="597" spans="1:14">
      <c r="A597" s="5" t="s">
        <v>1556</v>
      </c>
      <c r="B597" s="2" t="s">
        <v>798</v>
      </c>
      <c r="C597" s="2" t="s">
        <v>1557</v>
      </c>
      <c r="D597" s="2" t="s">
        <v>1558</v>
      </c>
      <c r="E597" s="16" t="s">
        <v>1559</v>
      </c>
      <c r="F597" s="5" t="s">
        <v>433</v>
      </c>
      <c r="G597" s="5" t="str">
        <f>HYPERLINK("mailto:onenews@observernewsonline.com","onenews@observernewsonline.com")</f>
        <v>onenews@observernewsonline.com</v>
      </c>
      <c r="H597" s="2" t="s">
        <v>1560</v>
      </c>
      <c r="I597" s="2" t="s">
        <v>1561</v>
      </c>
      <c r="J597" s="2" t="s">
        <v>30</v>
      </c>
      <c r="K597" s="2">
        <v>28658</v>
      </c>
      <c r="L597" s="2" t="s">
        <v>1562</v>
      </c>
      <c r="M597" s="2" t="s">
        <v>1563</v>
      </c>
      <c r="N597" s="16" t="s">
        <v>1564</v>
      </c>
    </row>
    <row r="598" spans="1:14">
      <c r="A598" s="5" t="s">
        <v>2084</v>
      </c>
      <c r="B598" s="2" t="s">
        <v>90</v>
      </c>
      <c r="C598" s="2" t="s">
        <v>589</v>
      </c>
      <c r="D598" s="2" t="s">
        <v>2085</v>
      </c>
      <c r="E598" s="16" t="s">
        <v>2086</v>
      </c>
      <c r="F598" s="5" t="s">
        <v>18</v>
      </c>
      <c r="G598" s="5" t="s">
        <v>2087</v>
      </c>
      <c r="H598" s="2" t="s">
        <v>2088</v>
      </c>
      <c r="I598" s="2" t="s">
        <v>44</v>
      </c>
      <c r="J598" s="2" t="s">
        <v>30</v>
      </c>
      <c r="K598" s="2">
        <v>27408</v>
      </c>
      <c r="L598" s="2" t="s">
        <v>45</v>
      </c>
      <c r="M598" s="2" t="s">
        <v>2089</v>
      </c>
      <c r="N598" s="16" t="s">
        <v>2090</v>
      </c>
    </row>
    <row r="599" spans="1:14">
      <c r="A599" s="5" t="s">
        <v>2084</v>
      </c>
      <c r="B599" s="2" t="s">
        <v>49</v>
      </c>
      <c r="D599" s="4"/>
      <c r="E599" s="16" t="s">
        <v>2091</v>
      </c>
      <c r="F599" s="5" t="s">
        <v>18</v>
      </c>
      <c r="G599" s="16" t="s">
        <v>1208</v>
      </c>
      <c r="H599" s="2" t="s">
        <v>2088</v>
      </c>
      <c r="I599" s="2" t="s">
        <v>44</v>
      </c>
      <c r="J599" s="2" t="s">
        <v>30</v>
      </c>
      <c r="K599" s="2">
        <v>27408</v>
      </c>
      <c r="L599" s="2" t="s">
        <v>45</v>
      </c>
      <c r="M599" s="2" t="s">
        <v>2089</v>
      </c>
      <c r="N599" s="16" t="s">
        <v>2090</v>
      </c>
    </row>
    <row r="600" spans="1:14">
      <c r="A600" s="5" t="s">
        <v>2084</v>
      </c>
      <c r="B600" s="2" t="s">
        <v>68</v>
      </c>
      <c r="D600" s="4"/>
      <c r="E600" s="16" t="s">
        <v>2091</v>
      </c>
      <c r="F600" s="5" t="s">
        <v>18</v>
      </c>
      <c r="G600" s="16" t="s">
        <v>2092</v>
      </c>
      <c r="H600" s="2" t="s">
        <v>2088</v>
      </c>
      <c r="I600" s="2" t="s">
        <v>44</v>
      </c>
      <c r="J600" s="2" t="s">
        <v>30</v>
      </c>
      <c r="K600" s="2">
        <v>27408</v>
      </c>
      <c r="L600" s="2" t="s">
        <v>45</v>
      </c>
      <c r="M600" s="2" t="s">
        <v>2089</v>
      </c>
      <c r="N600" s="16" t="s">
        <v>2090</v>
      </c>
    </row>
    <row r="601" spans="1:14">
      <c r="A601" s="5" t="s">
        <v>2093</v>
      </c>
      <c r="B601" s="2" t="s">
        <v>673</v>
      </c>
      <c r="C601" s="2" t="s">
        <v>2101</v>
      </c>
      <c r="D601" s="4" t="s">
        <v>2102</v>
      </c>
      <c r="E601" s="16" t="s">
        <v>2096</v>
      </c>
      <c r="F601" s="5" t="s">
        <v>18</v>
      </c>
      <c r="G601" s="16" t="s">
        <v>2103</v>
      </c>
      <c r="H601" s="2" t="s">
        <v>2098</v>
      </c>
      <c r="I601" s="2" t="s">
        <v>1802</v>
      </c>
      <c r="J601" s="2" t="s">
        <v>30</v>
      </c>
      <c r="K601" s="2">
        <v>27959</v>
      </c>
      <c r="L601" s="2" t="s">
        <v>1803</v>
      </c>
      <c r="M601" s="2" t="s">
        <v>2104</v>
      </c>
      <c r="N601" s="16" t="s">
        <v>2100</v>
      </c>
    </row>
    <row r="602" spans="1:14">
      <c r="A602" s="5" t="s">
        <v>2093</v>
      </c>
      <c r="B602" s="2" t="s">
        <v>90</v>
      </c>
      <c r="C602" s="2" t="s">
        <v>2094</v>
      </c>
      <c r="D602" s="4" t="s">
        <v>2095</v>
      </c>
      <c r="E602" s="16" t="s">
        <v>2096</v>
      </c>
      <c r="F602" s="5" t="s">
        <v>18</v>
      </c>
      <c r="G602" s="16" t="s">
        <v>2097</v>
      </c>
      <c r="H602" s="2" t="s">
        <v>2098</v>
      </c>
      <c r="I602" s="2" t="s">
        <v>1802</v>
      </c>
      <c r="J602" s="2" t="s">
        <v>30</v>
      </c>
      <c r="K602" s="2">
        <v>27959</v>
      </c>
      <c r="L602" s="2" t="s">
        <v>1803</v>
      </c>
      <c r="M602" s="2" t="s">
        <v>2099</v>
      </c>
      <c r="N602" s="16" t="s">
        <v>2100</v>
      </c>
    </row>
    <row r="603" spans="1:14">
      <c r="A603" s="5" t="s">
        <v>3175</v>
      </c>
      <c r="B603" s="2" t="s">
        <v>3176</v>
      </c>
      <c r="C603" s="4" t="s">
        <v>3177</v>
      </c>
      <c r="D603" s="4" t="s">
        <v>3178</v>
      </c>
      <c r="E603" s="16" t="s">
        <v>3179</v>
      </c>
      <c r="F603" s="5" t="s">
        <v>2381</v>
      </c>
      <c r="G603" s="16" t="s">
        <v>3180</v>
      </c>
      <c r="H603" s="2" t="s">
        <v>3181</v>
      </c>
      <c r="I603" s="2" t="s">
        <v>1802</v>
      </c>
      <c r="J603" s="2" t="s">
        <v>30</v>
      </c>
      <c r="K603" s="2">
        <v>27959</v>
      </c>
      <c r="L603" s="2" t="s">
        <v>1803</v>
      </c>
      <c r="M603" s="2" t="s">
        <v>3182</v>
      </c>
      <c r="N603" s="16" t="s">
        <v>3183</v>
      </c>
    </row>
    <row r="604" spans="1:14">
      <c r="A604" s="5" t="s">
        <v>3175</v>
      </c>
      <c r="B604" s="2" t="s">
        <v>3176</v>
      </c>
      <c r="C604" s="2" t="s">
        <v>589</v>
      </c>
      <c r="D604" s="4" t="s">
        <v>3178</v>
      </c>
      <c r="E604" s="16" t="s">
        <v>3179</v>
      </c>
      <c r="F604" s="5" t="s">
        <v>2381</v>
      </c>
      <c r="G604" s="5" t="s">
        <v>3184</v>
      </c>
      <c r="H604" s="2" t="s">
        <v>3181</v>
      </c>
      <c r="I604" s="2" t="s">
        <v>1802</v>
      </c>
      <c r="J604" s="2" t="s">
        <v>30</v>
      </c>
      <c r="K604" s="2">
        <v>27959</v>
      </c>
      <c r="L604" s="2" t="s">
        <v>1803</v>
      </c>
      <c r="M604" s="2" t="s">
        <v>3182</v>
      </c>
      <c r="N604" s="16" t="s">
        <v>3183</v>
      </c>
    </row>
    <row r="605" spans="1:14">
      <c r="A605" s="5" t="s">
        <v>3185</v>
      </c>
      <c r="B605" s="2" t="s">
        <v>68</v>
      </c>
      <c r="C605" s="2" t="s">
        <v>15</v>
      </c>
      <c r="D605" s="4" t="s">
        <v>15</v>
      </c>
      <c r="E605" s="10" t="s">
        <v>5195</v>
      </c>
      <c r="F605" s="5" t="s">
        <v>2381</v>
      </c>
      <c r="G605" s="5" t="s">
        <v>3186</v>
      </c>
      <c r="H605" s="2" t="s">
        <v>3187</v>
      </c>
      <c r="I605" s="2" t="s">
        <v>3188</v>
      </c>
      <c r="J605" s="2" t="s">
        <v>30</v>
      </c>
      <c r="K605" s="2">
        <v>27565</v>
      </c>
      <c r="L605" s="2" t="s">
        <v>2526</v>
      </c>
      <c r="M605" s="2" t="s">
        <v>3189</v>
      </c>
      <c r="N605" s="16" t="s">
        <v>3190</v>
      </c>
    </row>
    <row r="606" spans="1:14">
      <c r="A606" s="5" t="s">
        <v>3185</v>
      </c>
      <c r="B606" s="2" t="s">
        <v>138</v>
      </c>
      <c r="C606" s="4" t="s">
        <v>2094</v>
      </c>
      <c r="D606" s="4" t="s">
        <v>3191</v>
      </c>
      <c r="E606" s="10" t="s">
        <v>5195</v>
      </c>
      <c r="F606" s="5" t="s">
        <v>2381</v>
      </c>
      <c r="G606" s="5" t="s">
        <v>3192</v>
      </c>
      <c r="H606" s="2" t="s">
        <v>3187</v>
      </c>
      <c r="I606" s="2" t="s">
        <v>3188</v>
      </c>
      <c r="J606" s="2" t="s">
        <v>30</v>
      </c>
      <c r="K606" s="2">
        <v>27565</v>
      </c>
      <c r="L606" s="2" t="s">
        <v>2526</v>
      </c>
      <c r="M606" s="2" t="s">
        <v>3189</v>
      </c>
      <c r="N606" s="16" t="s">
        <v>3190</v>
      </c>
    </row>
    <row r="607" spans="1:14">
      <c r="A607" s="5" t="s">
        <v>3193</v>
      </c>
      <c r="B607" s="2" t="s">
        <v>68</v>
      </c>
      <c r="C607" s="2" t="s">
        <v>15</v>
      </c>
      <c r="D607" s="2" t="s">
        <v>15</v>
      </c>
      <c r="E607" s="10" t="s">
        <v>5195</v>
      </c>
      <c r="F607" s="5" t="s">
        <v>2381</v>
      </c>
      <c r="G607" s="16" t="s">
        <v>3194</v>
      </c>
      <c r="H607" s="2" t="s">
        <v>3195</v>
      </c>
      <c r="I607" s="2" t="s">
        <v>3196</v>
      </c>
      <c r="J607" s="2" t="s">
        <v>30</v>
      </c>
      <c r="K607" s="2">
        <v>28571</v>
      </c>
      <c r="L607" s="2" t="s">
        <v>3197</v>
      </c>
      <c r="M607" s="2" t="s">
        <v>3198</v>
      </c>
      <c r="N607" s="16" t="s">
        <v>3199</v>
      </c>
    </row>
    <row r="608" spans="1:14">
      <c r="A608" s="5" t="s">
        <v>3200</v>
      </c>
      <c r="B608" s="2" t="s">
        <v>798</v>
      </c>
      <c r="C608" s="2" t="s">
        <v>1217</v>
      </c>
      <c r="D608" s="2" t="s">
        <v>3201</v>
      </c>
      <c r="E608" s="5" t="s">
        <v>5195</v>
      </c>
      <c r="F608" s="5" t="s">
        <v>2381</v>
      </c>
      <c r="G608" s="16" t="s">
        <v>3202</v>
      </c>
      <c r="H608" s="2" t="s">
        <v>3203</v>
      </c>
      <c r="I608" s="2" t="s">
        <v>3204</v>
      </c>
      <c r="J608" s="2" t="s">
        <v>30</v>
      </c>
      <c r="K608" s="2">
        <v>28425</v>
      </c>
      <c r="L608" s="2" t="s">
        <v>3205</v>
      </c>
      <c r="M608" s="2" t="s">
        <v>3206</v>
      </c>
      <c r="N608" s="16" t="s">
        <v>3207</v>
      </c>
    </row>
    <row r="609" spans="1:15">
      <c r="A609" s="5" t="s">
        <v>3208</v>
      </c>
      <c r="B609" s="2" t="s">
        <v>129</v>
      </c>
      <c r="C609" s="2" t="s">
        <v>92</v>
      </c>
      <c r="D609" s="2" t="s">
        <v>422</v>
      </c>
      <c r="E609" s="16" t="s">
        <v>3211</v>
      </c>
      <c r="F609" s="5" t="s">
        <v>2381</v>
      </c>
      <c r="G609" s="16" t="s">
        <v>3221</v>
      </c>
      <c r="H609" s="2" t="s">
        <v>3213</v>
      </c>
      <c r="I609" s="2" t="s">
        <v>3214</v>
      </c>
      <c r="J609" s="2" t="s">
        <v>30</v>
      </c>
      <c r="K609" s="2">
        <v>28388</v>
      </c>
      <c r="L609" s="2" t="s">
        <v>1021</v>
      </c>
      <c r="M609" s="2" t="s">
        <v>3222</v>
      </c>
      <c r="N609" s="16" t="s">
        <v>3216</v>
      </c>
    </row>
    <row r="610" spans="1:15">
      <c r="A610" s="5" t="s">
        <v>3208</v>
      </c>
      <c r="B610" s="2" t="s">
        <v>353</v>
      </c>
      <c r="C610" s="2" t="s">
        <v>92</v>
      </c>
      <c r="D610" s="2" t="s">
        <v>3223</v>
      </c>
      <c r="E610" s="16" t="s">
        <v>3211</v>
      </c>
      <c r="F610" s="5" t="s">
        <v>2381</v>
      </c>
      <c r="G610" s="16" t="s">
        <v>3224</v>
      </c>
      <c r="H610" s="2" t="s">
        <v>3213</v>
      </c>
      <c r="I610" s="2" t="s">
        <v>3214</v>
      </c>
      <c r="J610" s="2" t="s">
        <v>30</v>
      </c>
      <c r="K610" s="2">
        <v>28388</v>
      </c>
      <c r="L610" s="2" t="s">
        <v>1021</v>
      </c>
      <c r="M610" s="2" t="s">
        <v>3225</v>
      </c>
      <c r="N610" s="16" t="s">
        <v>3216</v>
      </c>
    </row>
    <row r="611" spans="1:15">
      <c r="A611" s="5" t="s">
        <v>3208</v>
      </c>
      <c r="B611" s="2" t="s">
        <v>123</v>
      </c>
      <c r="C611" s="4" t="s">
        <v>3217</v>
      </c>
      <c r="D611" s="4" t="s">
        <v>3218</v>
      </c>
      <c r="E611" s="16" t="s">
        <v>3211</v>
      </c>
      <c r="F611" s="5" t="s">
        <v>2381</v>
      </c>
      <c r="G611" s="5" t="s">
        <v>3219</v>
      </c>
      <c r="H611" s="2" t="s">
        <v>3213</v>
      </c>
      <c r="I611" s="2" t="s">
        <v>3214</v>
      </c>
      <c r="J611" s="2" t="s">
        <v>30</v>
      </c>
      <c r="K611" s="2">
        <v>28388</v>
      </c>
      <c r="L611" s="2" t="s">
        <v>1021</v>
      </c>
      <c r="M611" s="2" t="s">
        <v>3220</v>
      </c>
      <c r="N611" s="16" t="s">
        <v>3216</v>
      </c>
    </row>
    <row r="612" spans="1:15">
      <c r="A612" s="5" t="s">
        <v>3208</v>
      </c>
      <c r="B612" s="2" t="s">
        <v>90</v>
      </c>
      <c r="C612" s="2" t="s">
        <v>3209</v>
      </c>
      <c r="D612" s="2" t="s">
        <v>3210</v>
      </c>
      <c r="E612" s="16" t="s">
        <v>3211</v>
      </c>
      <c r="F612" s="5" t="s">
        <v>2381</v>
      </c>
      <c r="G612" s="16" t="s">
        <v>3212</v>
      </c>
      <c r="H612" s="2" t="s">
        <v>3213</v>
      </c>
      <c r="I612" s="2" t="s">
        <v>3214</v>
      </c>
      <c r="J612" s="2" t="s">
        <v>30</v>
      </c>
      <c r="K612" s="2">
        <v>28388</v>
      </c>
      <c r="L612" s="2" t="s">
        <v>1021</v>
      </c>
      <c r="M612" s="2" t="s">
        <v>3215</v>
      </c>
      <c r="N612" s="5" t="s">
        <v>3216</v>
      </c>
    </row>
    <row r="613" spans="1:15">
      <c r="A613" s="5" t="s">
        <v>3208</v>
      </c>
      <c r="B613" s="2" t="s">
        <v>170</v>
      </c>
      <c r="C613" s="2" t="s">
        <v>319</v>
      </c>
      <c r="D613" s="2" t="s">
        <v>3226</v>
      </c>
      <c r="E613" s="16" t="s">
        <v>3211</v>
      </c>
      <c r="F613" s="5" t="s">
        <v>2381</v>
      </c>
      <c r="G613" s="5" t="s">
        <v>3227</v>
      </c>
      <c r="H613" s="2" t="s">
        <v>3213</v>
      </c>
      <c r="I613" s="2" t="s">
        <v>3214</v>
      </c>
      <c r="J613" s="2" t="s">
        <v>30</v>
      </c>
      <c r="K613" s="2">
        <v>28388</v>
      </c>
      <c r="L613" s="2" t="s">
        <v>1021</v>
      </c>
      <c r="M613" s="2" t="s">
        <v>3228</v>
      </c>
      <c r="N613" s="5" t="s">
        <v>3216</v>
      </c>
    </row>
    <row r="614" spans="1:15">
      <c r="A614" s="5" t="s">
        <v>2046</v>
      </c>
      <c r="B614" s="2" t="s">
        <v>90</v>
      </c>
      <c r="C614" s="2" t="s">
        <v>2047</v>
      </c>
      <c r="D614" s="4" t="s">
        <v>2048</v>
      </c>
      <c r="E614" s="16" t="s">
        <v>2049</v>
      </c>
      <c r="F614" s="5" t="s">
        <v>53</v>
      </c>
      <c r="G614" s="16" t="s">
        <v>2050</v>
      </c>
      <c r="N614" s="16" t="s">
        <v>2051</v>
      </c>
    </row>
    <row r="615" spans="1:15">
      <c r="A615" s="5" t="s">
        <v>2167</v>
      </c>
      <c r="B615" s="2" t="s">
        <v>68</v>
      </c>
      <c r="C615" s="4"/>
      <c r="D615" s="4"/>
      <c r="E615" s="16" t="s">
        <v>5205</v>
      </c>
      <c r="F615" s="5" t="s">
        <v>347</v>
      </c>
      <c r="G615" s="5" t="str">
        <f>HYPERLINK("mailto:ncns@publicnewsservice.org","ncns@publicnewsservice.org")</f>
        <v>ncns@publicnewsservice.org</v>
      </c>
      <c r="H615" s="4"/>
      <c r="I615" s="4"/>
      <c r="J615" s="2" t="s">
        <v>30</v>
      </c>
      <c r="K615" s="4"/>
      <c r="L615" s="4"/>
      <c r="M615" s="2" t="s">
        <v>2168</v>
      </c>
      <c r="N615" s="16" t="s">
        <v>2169</v>
      </c>
    </row>
    <row r="616" spans="1:15">
      <c r="A616" s="5" t="s">
        <v>3229</v>
      </c>
      <c r="B616" s="2" t="s">
        <v>684</v>
      </c>
      <c r="C616" s="2" t="s">
        <v>3238</v>
      </c>
      <c r="D616" s="2" t="s">
        <v>3239</v>
      </c>
      <c r="E616" s="16" t="s">
        <v>3233</v>
      </c>
      <c r="F616" s="5" t="s">
        <v>2381</v>
      </c>
      <c r="G616" s="16" t="s">
        <v>3240</v>
      </c>
      <c r="H616" s="2" t="s">
        <v>3241</v>
      </c>
      <c r="I616" s="2" t="s">
        <v>291</v>
      </c>
      <c r="J616" s="2" t="s">
        <v>30</v>
      </c>
      <c r="K616" s="2">
        <v>27107</v>
      </c>
      <c r="L616" s="2" t="s">
        <v>292</v>
      </c>
      <c r="M616" s="2" t="s">
        <v>3242</v>
      </c>
      <c r="N616" s="16" t="s">
        <v>3237</v>
      </c>
      <c r="O616" s="2" t="s">
        <v>2382</v>
      </c>
    </row>
    <row r="617" spans="1:15">
      <c r="A617" s="5" t="s">
        <v>3229</v>
      </c>
      <c r="B617" s="2" t="s">
        <v>57</v>
      </c>
      <c r="C617" s="2" t="s">
        <v>5171</v>
      </c>
      <c r="D617" s="2" t="s">
        <v>5172</v>
      </c>
      <c r="E617" s="16" t="s">
        <v>3233</v>
      </c>
      <c r="F617" s="5" t="s">
        <v>2381</v>
      </c>
      <c r="G617" s="5" t="s">
        <v>5173</v>
      </c>
      <c r="H617" s="2" t="s">
        <v>3235</v>
      </c>
      <c r="I617" s="2" t="s">
        <v>226</v>
      </c>
      <c r="J617" s="2" t="s">
        <v>30</v>
      </c>
      <c r="K617" s="2">
        <v>27610</v>
      </c>
      <c r="L617" s="2" t="s">
        <v>227</v>
      </c>
      <c r="M617" s="2" t="s">
        <v>3236</v>
      </c>
      <c r="N617" s="16" t="s">
        <v>3237</v>
      </c>
      <c r="O617" s="2" t="s">
        <v>2382</v>
      </c>
    </row>
    <row r="618" spans="1:15">
      <c r="A618" s="5" t="s">
        <v>3229</v>
      </c>
      <c r="B618" s="2" t="s">
        <v>3230</v>
      </c>
      <c r="C618" s="2" t="s">
        <v>3231</v>
      </c>
      <c r="D618" s="2" t="s">
        <v>3232</v>
      </c>
      <c r="E618" s="16" t="s">
        <v>3233</v>
      </c>
      <c r="F618" s="5" t="s">
        <v>2381</v>
      </c>
      <c r="G618" s="16" t="s">
        <v>3234</v>
      </c>
      <c r="H618" s="2" t="s">
        <v>3235</v>
      </c>
      <c r="I618" s="2" t="s">
        <v>226</v>
      </c>
      <c r="J618" s="2" t="s">
        <v>30</v>
      </c>
      <c r="K618" s="2">
        <v>27610</v>
      </c>
      <c r="L618" s="2" t="s">
        <v>227</v>
      </c>
      <c r="M618" s="2" t="s">
        <v>3236</v>
      </c>
      <c r="N618" s="16" t="s">
        <v>3237</v>
      </c>
      <c r="O618" s="2" t="s">
        <v>2382</v>
      </c>
    </row>
    <row r="619" spans="1:15">
      <c r="A619" s="5" t="s">
        <v>2268</v>
      </c>
      <c r="B619" s="2" t="s">
        <v>90</v>
      </c>
      <c r="C619" s="2" t="s">
        <v>757</v>
      </c>
      <c r="D619" s="2" t="s">
        <v>2269</v>
      </c>
      <c r="E619" s="5" t="str">
        <f>HYPERLINK("http://twitter.com/pitkin_ryan","@pitkin_ryan")</f>
        <v>@pitkin_ryan</v>
      </c>
      <c r="F619" s="5" t="s">
        <v>2179</v>
      </c>
      <c r="G619" s="16" t="s">
        <v>2270</v>
      </c>
      <c r="H619" s="2" t="s">
        <v>15</v>
      </c>
      <c r="I619" s="2" t="s">
        <v>322</v>
      </c>
      <c r="J619" s="2" t="s">
        <v>30</v>
      </c>
      <c r="K619" s="2">
        <v>28206</v>
      </c>
      <c r="L619" s="2" t="s">
        <v>334</v>
      </c>
      <c r="M619" s="2" t="s">
        <v>15</v>
      </c>
      <c r="N619" s="16" t="s">
        <v>2271</v>
      </c>
    </row>
    <row r="620" spans="1:15">
      <c r="A620" s="5" t="s">
        <v>3243</v>
      </c>
      <c r="B620" s="2" t="s">
        <v>90</v>
      </c>
      <c r="C620" s="4" t="s">
        <v>892</v>
      </c>
      <c r="D620" s="4" t="s">
        <v>3244</v>
      </c>
      <c r="E620" s="12" t="s">
        <v>5195</v>
      </c>
      <c r="F620" s="5" t="s">
        <v>2381</v>
      </c>
      <c r="G620" s="16" t="s">
        <v>3245</v>
      </c>
      <c r="H620" s="4" t="s">
        <v>3246</v>
      </c>
      <c r="I620" s="4" t="s">
        <v>3247</v>
      </c>
      <c r="J620" s="2" t="s">
        <v>30</v>
      </c>
      <c r="K620" s="4">
        <v>28659</v>
      </c>
      <c r="L620" s="4" t="s">
        <v>3248</v>
      </c>
      <c r="M620" s="2" t="s">
        <v>3249</v>
      </c>
      <c r="N620" s="16" t="s">
        <v>3250</v>
      </c>
      <c r="O620" s="2" t="s">
        <v>2382</v>
      </c>
    </row>
    <row r="621" spans="1:15">
      <c r="A621" s="5" t="s">
        <v>2170</v>
      </c>
      <c r="B621" s="2" t="s">
        <v>2171</v>
      </c>
      <c r="C621" s="2" t="s">
        <v>2172</v>
      </c>
      <c r="D621" s="2" t="s">
        <v>857</v>
      </c>
      <c r="E621" s="5" t="str">
        <f>HYPERLINK("https://twitter.com/colleenjenk","@colleenjenk")</f>
        <v>@colleenjenk</v>
      </c>
      <c r="F621" s="5" t="s">
        <v>347</v>
      </c>
      <c r="G621" s="16" t="s">
        <v>2173</v>
      </c>
      <c r="I621" s="2" t="s">
        <v>15</v>
      </c>
      <c r="L621" s="4"/>
      <c r="N621" s="16" t="s">
        <v>2174</v>
      </c>
    </row>
    <row r="622" spans="1:15">
      <c r="A622" s="5" t="s">
        <v>1565</v>
      </c>
      <c r="B622" s="2" t="s">
        <v>673</v>
      </c>
      <c r="C622" s="2" t="s">
        <v>92</v>
      </c>
      <c r="D622" s="2" t="s">
        <v>1574</v>
      </c>
      <c r="E622" s="16" t="s">
        <v>1567</v>
      </c>
      <c r="F622" s="5" t="s">
        <v>433</v>
      </c>
      <c r="G622" s="16" t="s">
        <v>1575</v>
      </c>
      <c r="H622" s="2" t="s">
        <v>1569</v>
      </c>
      <c r="I622" s="2" t="s">
        <v>1570</v>
      </c>
      <c r="J622" s="2" t="s">
        <v>30</v>
      </c>
      <c r="K622" s="2">
        <v>28379</v>
      </c>
      <c r="L622" s="2" t="s">
        <v>1571</v>
      </c>
      <c r="M622" s="2" t="s">
        <v>1576</v>
      </c>
      <c r="N622" s="16" t="s">
        <v>1573</v>
      </c>
    </row>
    <row r="623" spans="1:15">
      <c r="A623" s="5" t="s">
        <v>1565</v>
      </c>
      <c r="B623" s="2" t="s">
        <v>90</v>
      </c>
      <c r="C623" s="2" t="s">
        <v>622</v>
      </c>
      <c r="D623" s="2" t="s">
        <v>1566</v>
      </c>
      <c r="E623" s="16" t="s">
        <v>1567</v>
      </c>
      <c r="F623" s="5" t="s">
        <v>433</v>
      </c>
      <c r="G623" s="16" t="s">
        <v>1568</v>
      </c>
      <c r="H623" s="2" t="s">
        <v>1569</v>
      </c>
      <c r="I623" s="2" t="s">
        <v>1570</v>
      </c>
      <c r="J623" s="2" t="s">
        <v>30</v>
      </c>
      <c r="K623" s="2">
        <v>28379</v>
      </c>
      <c r="L623" s="2" t="s">
        <v>1571</v>
      </c>
      <c r="M623" s="2" t="s">
        <v>1572</v>
      </c>
      <c r="N623" s="16" t="s">
        <v>1573</v>
      </c>
    </row>
    <row r="624" spans="1:15">
      <c r="A624" s="5" t="s">
        <v>1565</v>
      </c>
      <c r="B624" s="2" t="s">
        <v>49</v>
      </c>
      <c r="C624" s="4"/>
      <c r="D624" s="4"/>
      <c r="E624" s="5" t="str">
        <f>HYPERLINK("https://twitter.com/RCDailyJournal","@RCDailyJournal")</f>
        <v>@RCDailyJournal</v>
      </c>
      <c r="F624" s="5" t="s">
        <v>433</v>
      </c>
      <c r="G624" s="5" t="str">
        <f>HYPERLINK("mailto:wtoler@civitasmedia.com","wtoler@civitasmedia.com")</f>
        <v>wtoler@civitasmedia.com</v>
      </c>
      <c r="H624" s="2" t="s">
        <v>1569</v>
      </c>
      <c r="I624" s="2" t="s">
        <v>1570</v>
      </c>
      <c r="J624" s="2" t="s">
        <v>30</v>
      </c>
      <c r="K624" s="2">
        <v>28379</v>
      </c>
      <c r="L624" s="2" t="s">
        <v>1571</v>
      </c>
      <c r="M624" s="2" t="s">
        <v>1577</v>
      </c>
      <c r="N624" s="5" t="s">
        <v>1573</v>
      </c>
    </row>
    <row r="625" spans="1:14">
      <c r="A625" s="5" t="s">
        <v>1565</v>
      </c>
      <c r="B625" s="2" t="s">
        <v>68</v>
      </c>
      <c r="C625" s="4"/>
      <c r="D625" s="4"/>
      <c r="E625" s="5" t="str">
        <f>HYPERLINK("https://twitter.com/RCDailyJournal","@RCDailyJournal")</f>
        <v>@RCDailyJournal</v>
      </c>
      <c r="F625" s="5" t="s">
        <v>433</v>
      </c>
      <c r="G625" s="5" t="str">
        <f>HYPERLINK("mailto:news@civitasmedia.com","news@civitasmedia.com")</f>
        <v>news@civitasmedia.com</v>
      </c>
      <c r="H625" s="2" t="s">
        <v>1569</v>
      </c>
      <c r="I625" s="2" t="s">
        <v>1570</v>
      </c>
      <c r="J625" s="2" t="s">
        <v>30</v>
      </c>
      <c r="K625" s="2">
        <v>28379</v>
      </c>
      <c r="L625" s="4" t="s">
        <v>1571</v>
      </c>
      <c r="M625" s="2" t="s">
        <v>1577</v>
      </c>
      <c r="N625" s="5" t="s">
        <v>1573</v>
      </c>
    </row>
    <row r="626" spans="1:14">
      <c r="A626" s="5" t="s">
        <v>3251</v>
      </c>
      <c r="B626" s="2" t="s">
        <v>170</v>
      </c>
      <c r="C626" s="4" t="s">
        <v>3262</v>
      </c>
      <c r="D626" s="4" t="s">
        <v>3263</v>
      </c>
      <c r="E626" s="16" t="s">
        <v>3254</v>
      </c>
      <c r="F626" s="5" t="s">
        <v>2381</v>
      </c>
      <c r="G626" s="16" t="s">
        <v>3264</v>
      </c>
      <c r="H626" s="2" t="s">
        <v>3256</v>
      </c>
      <c r="I626" s="2" t="s">
        <v>3257</v>
      </c>
      <c r="J626" s="2" t="s">
        <v>30</v>
      </c>
      <c r="K626" s="2">
        <v>27962</v>
      </c>
      <c r="L626" s="2" t="s">
        <v>78</v>
      </c>
      <c r="M626" s="2" t="s">
        <v>3258</v>
      </c>
      <c r="N626" s="16" t="s">
        <v>3259</v>
      </c>
    </row>
    <row r="627" spans="1:14">
      <c r="A627" s="5" t="s">
        <v>3251</v>
      </c>
      <c r="B627" s="2" t="s">
        <v>170</v>
      </c>
      <c r="C627" s="4" t="s">
        <v>898</v>
      </c>
      <c r="D627" s="4" t="s">
        <v>3260</v>
      </c>
      <c r="E627" s="16" t="s">
        <v>3254</v>
      </c>
      <c r="F627" s="5" t="s">
        <v>2381</v>
      </c>
      <c r="G627" s="16" t="s">
        <v>3261</v>
      </c>
      <c r="H627" s="2" t="s">
        <v>3256</v>
      </c>
      <c r="I627" s="2" t="s">
        <v>3257</v>
      </c>
      <c r="J627" s="2" t="s">
        <v>30</v>
      </c>
      <c r="K627" s="2">
        <v>27962</v>
      </c>
      <c r="L627" s="2" t="s">
        <v>78</v>
      </c>
      <c r="M627" s="2" t="s">
        <v>3258</v>
      </c>
      <c r="N627" s="16" t="s">
        <v>3259</v>
      </c>
    </row>
    <row r="628" spans="1:14">
      <c r="A628" s="5" t="s">
        <v>3251</v>
      </c>
      <c r="B628" s="2" t="s">
        <v>798</v>
      </c>
      <c r="C628" s="2" t="s">
        <v>3252</v>
      </c>
      <c r="D628" s="2" t="s">
        <v>3253</v>
      </c>
      <c r="E628" s="16" t="s">
        <v>3254</v>
      </c>
      <c r="F628" s="5" t="s">
        <v>2381</v>
      </c>
      <c r="G628" s="16" t="s">
        <v>3255</v>
      </c>
      <c r="H628" s="2" t="s">
        <v>3256</v>
      </c>
      <c r="I628" s="2" t="s">
        <v>3257</v>
      </c>
      <c r="J628" s="2" t="s">
        <v>30</v>
      </c>
      <c r="K628" s="2">
        <v>27962</v>
      </c>
      <c r="L628" s="2" t="s">
        <v>78</v>
      </c>
      <c r="M628" s="2" t="s">
        <v>3258</v>
      </c>
      <c r="N628" s="16" t="s">
        <v>3259</v>
      </c>
    </row>
    <row r="629" spans="1:14">
      <c r="A629" s="5" t="s">
        <v>3265</v>
      </c>
      <c r="B629" s="2" t="s">
        <v>90</v>
      </c>
      <c r="C629" s="2" t="s">
        <v>3266</v>
      </c>
      <c r="D629" s="2" t="s">
        <v>3267</v>
      </c>
      <c r="E629" s="10" t="s">
        <v>5195</v>
      </c>
      <c r="F629" s="5" t="s">
        <v>2381</v>
      </c>
      <c r="G629" s="16" t="s">
        <v>3268</v>
      </c>
      <c r="H629" s="2" t="s">
        <v>3269</v>
      </c>
      <c r="I629" s="2" t="s">
        <v>3270</v>
      </c>
      <c r="J629" s="2" t="s">
        <v>30</v>
      </c>
      <c r="K629" s="2">
        <v>27910</v>
      </c>
      <c r="L629" s="2" t="s">
        <v>3271</v>
      </c>
      <c r="M629" s="2" t="s">
        <v>3272</v>
      </c>
      <c r="N629" s="16" t="s">
        <v>3273</v>
      </c>
    </row>
    <row r="630" spans="1:14">
      <c r="A630" s="5" t="s">
        <v>3265</v>
      </c>
      <c r="B630" s="2" t="s">
        <v>684</v>
      </c>
      <c r="C630" s="2" t="s">
        <v>1600</v>
      </c>
      <c r="D630" s="2" t="s">
        <v>3276</v>
      </c>
      <c r="E630" s="10" t="s">
        <v>5195</v>
      </c>
      <c r="F630" s="5" t="s">
        <v>2381</v>
      </c>
      <c r="G630" s="16" t="s">
        <v>3277</v>
      </c>
      <c r="H630" s="2" t="s">
        <v>3269</v>
      </c>
      <c r="I630" s="2" t="s">
        <v>3270</v>
      </c>
      <c r="J630" s="2" t="s">
        <v>30</v>
      </c>
      <c r="K630" s="2">
        <v>27910</v>
      </c>
      <c r="L630" s="2" t="s">
        <v>3271</v>
      </c>
      <c r="M630" s="2" t="s">
        <v>3278</v>
      </c>
      <c r="N630" s="5" t="s">
        <v>3273</v>
      </c>
    </row>
    <row r="631" spans="1:14">
      <c r="A631" s="5" t="s">
        <v>3265</v>
      </c>
      <c r="B631" s="2" t="s">
        <v>170</v>
      </c>
      <c r="C631" s="2" t="s">
        <v>883</v>
      </c>
      <c r="D631" s="2" t="s">
        <v>532</v>
      </c>
      <c r="E631" s="10" t="s">
        <v>5195</v>
      </c>
      <c r="F631" s="5" t="s">
        <v>2381</v>
      </c>
      <c r="G631" s="16" t="s">
        <v>3274</v>
      </c>
      <c r="H631" s="2" t="s">
        <v>3269</v>
      </c>
      <c r="I631" s="2" t="s">
        <v>3270</v>
      </c>
      <c r="J631" s="2" t="s">
        <v>30</v>
      </c>
      <c r="K631" s="2">
        <v>27910</v>
      </c>
      <c r="L631" s="2" t="s">
        <v>3271</v>
      </c>
      <c r="M631" s="2" t="s">
        <v>3275</v>
      </c>
      <c r="N631" s="16" t="s">
        <v>3273</v>
      </c>
    </row>
    <row r="632" spans="1:14">
      <c r="A632" s="5" t="s">
        <v>1578</v>
      </c>
      <c r="B632" s="2" t="s">
        <v>353</v>
      </c>
      <c r="C632" s="2" t="s">
        <v>1589</v>
      </c>
      <c r="D632" s="2" t="s">
        <v>1117</v>
      </c>
      <c r="E632" s="16" t="s">
        <v>1580</v>
      </c>
      <c r="F632" s="5" t="s">
        <v>433</v>
      </c>
      <c r="G632" s="16" t="s">
        <v>1590</v>
      </c>
      <c r="H632" s="2" t="s">
        <v>1582</v>
      </c>
      <c r="I632" s="2" t="s">
        <v>1583</v>
      </c>
      <c r="J632" s="2" t="s">
        <v>30</v>
      </c>
      <c r="K632" s="2">
        <v>28359</v>
      </c>
      <c r="L632" s="2" t="s">
        <v>368</v>
      </c>
      <c r="M632" s="2" t="s">
        <v>1591</v>
      </c>
      <c r="N632" s="5" t="s">
        <v>1585</v>
      </c>
    </row>
    <row r="633" spans="1:14">
      <c r="A633" s="5" t="s">
        <v>1578</v>
      </c>
      <c r="B633" s="2" t="s">
        <v>90</v>
      </c>
      <c r="C633" s="2" t="s">
        <v>1579</v>
      </c>
      <c r="D633" s="2" t="s">
        <v>609</v>
      </c>
      <c r="E633" s="16" t="s">
        <v>1580</v>
      </c>
      <c r="F633" s="5" t="s">
        <v>433</v>
      </c>
      <c r="G633" s="16" t="s">
        <v>1581</v>
      </c>
      <c r="H633" s="2" t="s">
        <v>1582</v>
      </c>
      <c r="I633" s="2" t="s">
        <v>1583</v>
      </c>
      <c r="J633" s="2" t="s">
        <v>30</v>
      </c>
      <c r="K633" s="2">
        <v>28359</v>
      </c>
      <c r="L633" s="2" t="s">
        <v>368</v>
      </c>
      <c r="M633" s="2" t="s">
        <v>1584</v>
      </c>
      <c r="N633" s="16" t="s">
        <v>1585</v>
      </c>
    </row>
    <row r="634" spans="1:14">
      <c r="A634" s="5" t="s">
        <v>1578</v>
      </c>
      <c r="B634" s="2" t="s">
        <v>684</v>
      </c>
      <c r="C634" s="2" t="s">
        <v>1319</v>
      </c>
      <c r="D634" s="2" t="s">
        <v>1596</v>
      </c>
      <c r="E634" s="16" t="s">
        <v>1580</v>
      </c>
      <c r="F634" s="5" t="s">
        <v>433</v>
      </c>
      <c r="G634" s="5" t="s">
        <v>1597</v>
      </c>
      <c r="H634" s="2" t="s">
        <v>1582</v>
      </c>
      <c r="I634" s="2" t="s">
        <v>1583</v>
      </c>
      <c r="J634" s="2" t="s">
        <v>30</v>
      </c>
      <c r="K634" s="2">
        <v>28359</v>
      </c>
      <c r="L634" s="2" t="s">
        <v>368</v>
      </c>
      <c r="M634" s="2" t="s">
        <v>1598</v>
      </c>
      <c r="N634" s="16" t="s">
        <v>1585</v>
      </c>
    </row>
    <row r="635" spans="1:14">
      <c r="A635" s="5" t="s">
        <v>1578</v>
      </c>
      <c r="B635" s="2" t="s">
        <v>170</v>
      </c>
      <c r="C635" s="2" t="s">
        <v>1592</v>
      </c>
      <c r="D635" s="2" t="s">
        <v>1593</v>
      </c>
      <c r="E635" s="16" t="s">
        <v>1580</v>
      </c>
      <c r="F635" s="5" t="s">
        <v>433</v>
      </c>
      <c r="G635" s="16" t="s">
        <v>1594</v>
      </c>
      <c r="H635" s="2" t="s">
        <v>1582</v>
      </c>
      <c r="I635" s="2" t="s">
        <v>1583</v>
      </c>
      <c r="J635" s="2" t="s">
        <v>30</v>
      </c>
      <c r="K635" s="2">
        <v>28359</v>
      </c>
      <c r="L635" s="2" t="s">
        <v>368</v>
      </c>
      <c r="M635" s="2" t="s">
        <v>1595</v>
      </c>
      <c r="N635" s="16" t="s">
        <v>1585</v>
      </c>
    </row>
    <row r="636" spans="1:14">
      <c r="A636" s="5" t="s">
        <v>1578</v>
      </c>
      <c r="B636" s="2" t="s">
        <v>123</v>
      </c>
      <c r="C636" s="4" t="s">
        <v>1586</v>
      </c>
      <c r="D636" s="4" t="s">
        <v>422</v>
      </c>
      <c r="E636" s="16" t="s">
        <v>1580</v>
      </c>
      <c r="F636" s="5" t="s">
        <v>433</v>
      </c>
      <c r="G636" s="16" t="s">
        <v>1587</v>
      </c>
      <c r="H636" s="2" t="s">
        <v>1582</v>
      </c>
      <c r="I636" s="2" t="s">
        <v>1583</v>
      </c>
      <c r="J636" s="2" t="s">
        <v>30</v>
      </c>
      <c r="K636" s="2">
        <v>28359</v>
      </c>
      <c r="L636" s="2" t="s">
        <v>368</v>
      </c>
      <c r="M636" s="2" t="s">
        <v>1588</v>
      </c>
      <c r="N636" s="5" t="s">
        <v>1585</v>
      </c>
    </row>
    <row r="637" spans="1:14">
      <c r="A637" s="5" t="s">
        <v>3279</v>
      </c>
      <c r="B637" s="2" t="s">
        <v>68</v>
      </c>
      <c r="C637" s="2" t="s">
        <v>15</v>
      </c>
      <c r="D637" s="2" t="s">
        <v>15</v>
      </c>
      <c r="E637" s="5" t="s">
        <v>3280</v>
      </c>
      <c r="F637" s="5" t="s">
        <v>2381</v>
      </c>
      <c r="G637" s="16" t="s">
        <v>3281</v>
      </c>
      <c r="H637" s="2" t="s">
        <v>3282</v>
      </c>
      <c r="I637" s="2" t="s">
        <v>3283</v>
      </c>
      <c r="J637" s="2" t="s">
        <v>30</v>
      </c>
      <c r="K637" s="2">
        <v>27320</v>
      </c>
      <c r="L637" s="2" t="s">
        <v>1570</v>
      </c>
      <c r="M637" s="2" t="s">
        <v>3284</v>
      </c>
      <c r="N637" s="16" t="s">
        <v>3285</v>
      </c>
    </row>
    <row r="638" spans="1:14">
      <c r="A638" s="5" t="s">
        <v>3279</v>
      </c>
      <c r="B638" s="2" t="s">
        <v>3176</v>
      </c>
      <c r="C638" s="2" t="s">
        <v>584</v>
      </c>
      <c r="D638" s="2" t="s">
        <v>3289</v>
      </c>
      <c r="E638" s="5" t="s">
        <v>3280</v>
      </c>
      <c r="F638" s="5" t="s">
        <v>2381</v>
      </c>
      <c r="G638" s="5" t="s">
        <v>3290</v>
      </c>
      <c r="H638" s="2" t="s">
        <v>3282</v>
      </c>
      <c r="I638" s="2" t="s">
        <v>3283</v>
      </c>
      <c r="J638" s="2" t="s">
        <v>30</v>
      </c>
      <c r="K638" s="2">
        <v>27320</v>
      </c>
      <c r="L638" s="2" t="s">
        <v>1570</v>
      </c>
      <c r="M638" s="2" t="s">
        <v>3284</v>
      </c>
      <c r="N638" s="16" t="s">
        <v>3288</v>
      </c>
    </row>
    <row r="639" spans="1:14">
      <c r="A639" s="5" t="s">
        <v>3279</v>
      </c>
      <c r="B639" s="2" t="s">
        <v>3176</v>
      </c>
      <c r="C639" s="2" t="s">
        <v>1417</v>
      </c>
      <c r="D639" s="2" t="s">
        <v>3286</v>
      </c>
      <c r="E639" s="5" t="s">
        <v>3280</v>
      </c>
      <c r="F639" s="5" t="s">
        <v>2381</v>
      </c>
      <c r="G639" s="16" t="s">
        <v>3287</v>
      </c>
      <c r="H639" s="2" t="s">
        <v>3282</v>
      </c>
      <c r="I639" s="2" t="s">
        <v>3283</v>
      </c>
      <c r="J639" s="2" t="s">
        <v>30</v>
      </c>
      <c r="K639" s="2">
        <v>27320</v>
      </c>
      <c r="L639" s="2" t="s">
        <v>1570</v>
      </c>
      <c r="M639" s="2" t="s">
        <v>3284</v>
      </c>
      <c r="N639" s="16" t="s">
        <v>3288</v>
      </c>
    </row>
    <row r="640" spans="1:14">
      <c r="A640" s="5" t="s">
        <v>1599</v>
      </c>
      <c r="B640" s="2" t="s">
        <v>719</v>
      </c>
      <c r="C640" s="4" t="s">
        <v>1613</v>
      </c>
      <c r="D640" s="4" t="s">
        <v>1614</v>
      </c>
      <c r="E640" s="5" t="str">
        <f>HYPERLINK("https://twitter.com/aharper_RMT","@aharper_RMT")</f>
        <v>@aharper_RMT</v>
      </c>
      <c r="F640" s="5" t="s">
        <v>433</v>
      </c>
      <c r="G640" s="5" t="str">
        <f>HYPERLINK("mailto:aharper@rmtelegram.com","aharper@rmtelegram.com")</f>
        <v>aharper@rmtelegram.com</v>
      </c>
      <c r="H640" s="2" t="s">
        <v>1603</v>
      </c>
      <c r="I640" s="2" t="s">
        <v>282</v>
      </c>
      <c r="J640" s="2" t="s">
        <v>30</v>
      </c>
      <c r="K640" s="2">
        <v>27804</v>
      </c>
      <c r="L640" s="2" t="s">
        <v>284</v>
      </c>
      <c r="M640" s="2" t="s">
        <v>1615</v>
      </c>
      <c r="N640" s="5" t="s">
        <v>1605</v>
      </c>
    </row>
    <row r="641" spans="1:14">
      <c r="A641" s="5" t="s">
        <v>1599</v>
      </c>
      <c r="B641" s="2" t="s">
        <v>90</v>
      </c>
      <c r="C641" s="2" t="s">
        <v>1600</v>
      </c>
      <c r="D641" s="2" t="s">
        <v>1601</v>
      </c>
      <c r="E641" s="5" t="str">
        <f>HYPERLINK("https://twitter.com/aharper_RMT","@aharper_RMT")</f>
        <v>@aharper_RMT</v>
      </c>
      <c r="F641" s="5" t="s">
        <v>433</v>
      </c>
      <c r="G641" s="5" t="s">
        <v>1602</v>
      </c>
      <c r="H641" s="2" t="s">
        <v>1603</v>
      </c>
      <c r="I641" s="2" t="s">
        <v>282</v>
      </c>
      <c r="J641" s="2" t="s">
        <v>30</v>
      </c>
      <c r="K641" s="2">
        <v>27804</v>
      </c>
      <c r="L641" s="2" t="s">
        <v>284</v>
      </c>
      <c r="M641" s="2" t="s">
        <v>1604</v>
      </c>
      <c r="N641" s="5" t="s">
        <v>1605</v>
      </c>
    </row>
    <row r="642" spans="1:14">
      <c r="A642" s="5" t="s">
        <v>1599</v>
      </c>
      <c r="B642" s="2" t="s">
        <v>353</v>
      </c>
      <c r="C642" s="2" t="s">
        <v>1607</v>
      </c>
      <c r="D642" s="2" t="s">
        <v>1608</v>
      </c>
      <c r="E642" s="5" t="str">
        <f>HYPERLINK("https://twitter.com/aharper_RMT","@aharper_RMT")</f>
        <v>@aharper_RMT</v>
      </c>
      <c r="F642" s="5" t="s">
        <v>433</v>
      </c>
      <c r="G642" s="16" t="s">
        <v>1609</v>
      </c>
      <c r="H642" s="2" t="s">
        <v>1603</v>
      </c>
      <c r="I642" s="2" t="s">
        <v>282</v>
      </c>
      <c r="J642" s="2" t="s">
        <v>30</v>
      </c>
      <c r="K642" s="2">
        <v>27804</v>
      </c>
      <c r="L642" s="2" t="s">
        <v>284</v>
      </c>
      <c r="M642" s="2" t="s">
        <v>1610</v>
      </c>
      <c r="N642" s="5" t="s">
        <v>1605</v>
      </c>
    </row>
    <row r="643" spans="1:14">
      <c r="A643" s="5" t="s">
        <v>1599</v>
      </c>
      <c r="B643" s="2" t="s">
        <v>629</v>
      </c>
      <c r="C643" s="2" t="s">
        <v>1616</v>
      </c>
      <c r="D643" s="2" t="s">
        <v>1617</v>
      </c>
      <c r="E643" s="5" t="str">
        <f>HYPERLINK("https://twitter.com/ljkay_rmt","@ljkay_rmt")</f>
        <v>@ljkay_rmt</v>
      </c>
      <c r="F643" s="5" t="s">
        <v>433</v>
      </c>
      <c r="G643" s="5" t="str">
        <f>HYPERLINK("mailto:lkay@rmtelegram.com","lkay@rmtelegram.com")</f>
        <v>lkay@rmtelegram.com</v>
      </c>
      <c r="H643" s="2" t="s">
        <v>1603</v>
      </c>
      <c r="I643" s="2" t="s">
        <v>282</v>
      </c>
      <c r="J643" s="2" t="s">
        <v>30</v>
      </c>
      <c r="K643" s="2">
        <v>27804</v>
      </c>
      <c r="L643" s="2" t="s">
        <v>284</v>
      </c>
      <c r="M643" s="2" t="s">
        <v>1618</v>
      </c>
      <c r="N643" s="5" t="s">
        <v>1605</v>
      </c>
    </row>
    <row r="644" spans="1:14">
      <c r="A644" s="5" t="s">
        <v>1599</v>
      </c>
      <c r="B644" s="2" t="s">
        <v>938</v>
      </c>
      <c r="C644" s="2" t="s">
        <v>275</v>
      </c>
      <c r="D644" s="2" t="s">
        <v>716</v>
      </c>
      <c r="E644" s="5" t="str">
        <f>HYPERLINK("https://twitter.com/telegramreports","@telegramreports")</f>
        <v>@telegramreports</v>
      </c>
      <c r="F644" s="5" t="s">
        <v>433</v>
      </c>
      <c r="G644" s="5" t="s">
        <v>1611</v>
      </c>
      <c r="H644" s="2" t="s">
        <v>1603</v>
      </c>
      <c r="I644" s="2" t="s">
        <v>282</v>
      </c>
      <c r="J644" s="2" t="s">
        <v>30</v>
      </c>
      <c r="K644" s="2">
        <v>27804</v>
      </c>
      <c r="L644" s="2" t="s">
        <v>284</v>
      </c>
      <c r="M644" s="2" t="s">
        <v>1612</v>
      </c>
      <c r="N644" s="16" t="s">
        <v>1605</v>
      </c>
    </row>
    <row r="645" spans="1:14">
      <c r="A645" s="5" t="s">
        <v>1599</v>
      </c>
      <c r="B645" s="2" t="s">
        <v>49</v>
      </c>
      <c r="C645" s="4"/>
      <c r="D645" s="4"/>
      <c r="E645" s="5" t="str">
        <f>HYPERLINK("https://twitter.com/telegramreports","@telegramreports")</f>
        <v>@telegramreports</v>
      </c>
      <c r="F645" s="5" t="s">
        <v>433</v>
      </c>
      <c r="G645" s="5" t="str">
        <f>HYPERLINK("mailto:jherrin@rmtelegram.com","jherrin@rmtelegram.com")</f>
        <v>jherrin@rmtelegram.com</v>
      </c>
      <c r="H645" s="2" t="s">
        <v>1603</v>
      </c>
      <c r="I645" s="2" t="s">
        <v>282</v>
      </c>
      <c r="J645" s="2" t="s">
        <v>30</v>
      </c>
      <c r="K645" s="2">
        <v>27804</v>
      </c>
      <c r="L645" s="2" t="s">
        <v>284</v>
      </c>
      <c r="M645" s="2" t="s">
        <v>1606</v>
      </c>
      <c r="N645" s="5" t="s">
        <v>1605</v>
      </c>
    </row>
    <row r="646" spans="1:14">
      <c r="A646" s="5" t="s">
        <v>1599</v>
      </c>
      <c r="B646" s="2" t="s">
        <v>452</v>
      </c>
      <c r="E646" s="5" t="str">
        <f>HYPERLINK("https://twitter.com/telegramreports","@telegramreports")</f>
        <v>@telegramreports</v>
      </c>
      <c r="F646" s="5" t="s">
        <v>433</v>
      </c>
      <c r="G646" s="5" t="str">
        <f>HYPERLINK("mailto:jherrin@rmtelegram.com","jherrin@rmtelegram.com")</f>
        <v>jherrin@rmtelegram.com</v>
      </c>
      <c r="H646" s="2" t="s">
        <v>1603</v>
      </c>
      <c r="I646" s="2" t="s">
        <v>282</v>
      </c>
      <c r="J646" s="2" t="s">
        <v>30</v>
      </c>
      <c r="K646" s="2">
        <v>27804</v>
      </c>
      <c r="L646" s="2" t="s">
        <v>284</v>
      </c>
      <c r="M646" s="2" t="s">
        <v>1606</v>
      </c>
      <c r="N646" s="5" t="s">
        <v>1605</v>
      </c>
    </row>
    <row r="647" spans="1:14">
      <c r="A647" s="5" t="s">
        <v>288</v>
      </c>
      <c r="B647" s="2" t="s">
        <v>289</v>
      </c>
      <c r="C647" s="4"/>
      <c r="D647" s="4"/>
      <c r="E647" s="12" t="s">
        <v>5195</v>
      </c>
      <c r="F647" s="5" t="s">
        <v>25</v>
      </c>
      <c r="G647" s="16" t="s">
        <v>290</v>
      </c>
      <c r="H647" s="4"/>
      <c r="I647" s="2" t="s">
        <v>291</v>
      </c>
      <c r="J647" s="2" t="s">
        <v>30</v>
      </c>
      <c r="K647" s="2">
        <v>27101</v>
      </c>
      <c r="L647" s="2" t="s">
        <v>292</v>
      </c>
      <c r="M647" s="4"/>
      <c r="N647" s="16" t="s">
        <v>293</v>
      </c>
    </row>
    <row r="648" spans="1:14">
      <c r="A648" s="5" t="s">
        <v>1619</v>
      </c>
      <c r="B648" s="2" t="s">
        <v>684</v>
      </c>
      <c r="C648" s="4" t="s">
        <v>1642</v>
      </c>
      <c r="D648" s="4" t="s">
        <v>1643</v>
      </c>
      <c r="E648" s="5" t="str">
        <f>HYPERLINK("https://twitter.com/salisburypost","@salisburypost")</f>
        <v>@salisburypost</v>
      </c>
      <c r="F648" s="5" t="s">
        <v>433</v>
      </c>
      <c r="G648" s="16" t="s">
        <v>1644</v>
      </c>
      <c r="H648" s="2" t="s">
        <v>1621</v>
      </c>
      <c r="I648" s="2" t="s">
        <v>1622</v>
      </c>
      <c r="J648" s="2" t="s">
        <v>30</v>
      </c>
      <c r="K648" s="2">
        <v>28144</v>
      </c>
      <c r="L648" s="2" t="s">
        <v>1623</v>
      </c>
      <c r="M648" s="2" t="s">
        <v>1641</v>
      </c>
      <c r="N648" s="5" t="s">
        <v>1625</v>
      </c>
    </row>
    <row r="649" spans="1:14">
      <c r="A649" s="5" t="s">
        <v>1619</v>
      </c>
      <c r="B649" s="2" t="s">
        <v>866</v>
      </c>
      <c r="C649" s="4" t="s">
        <v>1631</v>
      </c>
      <c r="D649" s="4" t="s">
        <v>1632</v>
      </c>
      <c r="E649" s="12" t="str">
        <f>HYPERLINK("https://twitter.com/dpssalpost","@dpssalpost")</f>
        <v>@dpssalpost</v>
      </c>
      <c r="F649" s="5" t="s">
        <v>433</v>
      </c>
      <c r="G649" s="12" t="str">
        <f>HYPERLINK("mailto:deirdre.smith@salisburypost.com","deirdre.smith@salisburypost.com")</f>
        <v>deirdre.smith@salisburypost.com</v>
      </c>
      <c r="H649" s="4" t="s">
        <v>1621</v>
      </c>
      <c r="I649" s="2" t="s">
        <v>1622</v>
      </c>
      <c r="J649" s="2" t="s">
        <v>30</v>
      </c>
      <c r="K649" s="2">
        <v>28144</v>
      </c>
      <c r="L649" s="2" t="s">
        <v>1623</v>
      </c>
      <c r="M649" s="4" t="s">
        <v>1633</v>
      </c>
      <c r="N649" s="5" t="s">
        <v>1625</v>
      </c>
    </row>
    <row r="650" spans="1:14">
      <c r="A650" s="5" t="s">
        <v>1619</v>
      </c>
      <c r="B650" s="2" t="s">
        <v>90</v>
      </c>
      <c r="C650" s="2" t="s">
        <v>1337</v>
      </c>
      <c r="D650" s="2" t="s">
        <v>1626</v>
      </c>
      <c r="E650" s="16" t="s">
        <v>1627</v>
      </c>
      <c r="F650" s="5" t="s">
        <v>433</v>
      </c>
      <c r="G650" s="16" t="s">
        <v>1628</v>
      </c>
      <c r="H650" s="2" t="s">
        <v>1621</v>
      </c>
      <c r="I650" s="2" t="s">
        <v>1622</v>
      </c>
      <c r="J650" s="2" t="s">
        <v>30</v>
      </c>
      <c r="K650" s="2">
        <v>28144</v>
      </c>
      <c r="L650" s="2" t="s">
        <v>1623</v>
      </c>
      <c r="M650" s="2" t="s">
        <v>1629</v>
      </c>
      <c r="N650" s="16" t="s">
        <v>1625</v>
      </c>
    </row>
    <row r="651" spans="1:14">
      <c r="A651" s="5" t="s">
        <v>1619</v>
      </c>
      <c r="B651" s="2" t="s">
        <v>684</v>
      </c>
      <c r="C651" s="4" t="s">
        <v>1645</v>
      </c>
      <c r="D651" s="4" t="s">
        <v>1646</v>
      </c>
      <c r="E651" s="5" t="str">
        <f>HYPERLINK("https://twitter.com/salisburypost","@salisburypost")</f>
        <v>@salisburypost</v>
      </c>
      <c r="F651" s="5" t="s">
        <v>433</v>
      </c>
      <c r="G651" s="16" t="s">
        <v>1647</v>
      </c>
      <c r="H651" s="2" t="s">
        <v>1621</v>
      </c>
      <c r="I651" s="2" t="s">
        <v>1622</v>
      </c>
      <c r="J651" s="2" t="s">
        <v>30</v>
      </c>
      <c r="K651" s="2">
        <v>28144</v>
      </c>
      <c r="L651" s="2" t="s">
        <v>1623</v>
      </c>
      <c r="M651" s="2" t="s">
        <v>1641</v>
      </c>
      <c r="N651" s="5" t="s">
        <v>1625</v>
      </c>
    </row>
    <row r="652" spans="1:14">
      <c r="A652" s="5" t="s">
        <v>1619</v>
      </c>
      <c r="B652" s="2" t="s">
        <v>903</v>
      </c>
      <c r="C652" s="2" t="s">
        <v>589</v>
      </c>
      <c r="D652" s="2" t="s">
        <v>1620</v>
      </c>
      <c r="E652" s="5" t="str">
        <f>HYPERLINK("https://twitter.com/markwineka","@markwineka")</f>
        <v>@markwineka</v>
      </c>
      <c r="F652" s="5" t="s">
        <v>433</v>
      </c>
      <c r="G652" s="5" t="str">
        <f>HYPERLINK("mailto:?subject=","mark.wineka@salisburypost.com")</f>
        <v>mark.wineka@salisburypost.com</v>
      </c>
      <c r="H652" s="2" t="s">
        <v>1621</v>
      </c>
      <c r="I652" s="2" t="s">
        <v>1622</v>
      </c>
      <c r="J652" s="2" t="s">
        <v>30</v>
      </c>
      <c r="K652" s="2">
        <v>28144</v>
      </c>
      <c r="L652" s="2" t="s">
        <v>1623</v>
      </c>
      <c r="M652" s="2" t="s">
        <v>1624</v>
      </c>
      <c r="N652" s="5" t="s">
        <v>1625</v>
      </c>
    </row>
    <row r="653" spans="1:14">
      <c r="A653" s="5" t="s">
        <v>1619</v>
      </c>
      <c r="B653" s="2" t="s">
        <v>719</v>
      </c>
      <c r="C653" s="4" t="s">
        <v>1056</v>
      </c>
      <c r="D653" s="4" t="s">
        <v>1638</v>
      </c>
      <c r="E653" s="16" t="s">
        <v>1639</v>
      </c>
      <c r="F653" s="5" t="s">
        <v>433</v>
      </c>
      <c r="G653" s="16" t="s">
        <v>1640</v>
      </c>
      <c r="H653" s="2" t="s">
        <v>1621</v>
      </c>
      <c r="I653" s="2" t="s">
        <v>1622</v>
      </c>
      <c r="J653" s="2" t="s">
        <v>30</v>
      </c>
      <c r="K653" s="2">
        <v>28144</v>
      </c>
      <c r="L653" s="2" t="s">
        <v>1623</v>
      </c>
      <c r="M653" s="2" t="s">
        <v>1641</v>
      </c>
      <c r="N653" s="5" t="s">
        <v>1625</v>
      </c>
    </row>
    <row r="654" spans="1:14">
      <c r="A654" s="5" t="s">
        <v>1619</v>
      </c>
      <c r="B654" s="2" t="s">
        <v>583</v>
      </c>
      <c r="C654" s="2" t="s">
        <v>1635</v>
      </c>
      <c r="D654" s="2" t="s">
        <v>1636</v>
      </c>
      <c r="E654" s="5" t="str">
        <f>HYPERLINK("https://twitter.com/salpostpotts?lang=en","@salpostpotts")</f>
        <v>@salpostpotts</v>
      </c>
      <c r="F654" s="5" t="s">
        <v>433</v>
      </c>
      <c r="G654" s="5" t="str">
        <f>HYPERLINK("mailto:shavonne.walker@salisburypost.com","shavonne.walker@salisburypost.com")</f>
        <v>shavonne.walker@salisburypost.com</v>
      </c>
      <c r="H654" s="2" t="s">
        <v>1621</v>
      </c>
      <c r="I654" s="2" t="s">
        <v>1622</v>
      </c>
      <c r="J654" s="2" t="s">
        <v>30</v>
      </c>
      <c r="K654" s="2">
        <v>28144</v>
      </c>
      <c r="L654" s="2" t="s">
        <v>1623</v>
      </c>
      <c r="M654" s="2" t="s">
        <v>1637</v>
      </c>
      <c r="N654" s="5" t="s">
        <v>1625</v>
      </c>
    </row>
    <row r="655" spans="1:14">
      <c r="A655" s="5" t="s">
        <v>1619</v>
      </c>
      <c r="B655" s="2" t="s">
        <v>49</v>
      </c>
      <c r="C655" s="4"/>
      <c r="D655" s="4"/>
      <c r="E655" s="5" t="str">
        <f>HYPERLINK("https://twitter.com/salisburypost","@salisburypost")</f>
        <v>@salisburypost</v>
      </c>
      <c r="F655" s="5" t="s">
        <v>433</v>
      </c>
      <c r="G655" s="5" t="str">
        <f>HYPERLINK("mailto:letters@salisburypost.com","letters@salisburypost.com")</f>
        <v>letters@salisburypost.com</v>
      </c>
      <c r="H655" s="2" t="s">
        <v>1621</v>
      </c>
      <c r="I655" s="2" t="s">
        <v>1622</v>
      </c>
      <c r="J655" s="2" t="s">
        <v>30</v>
      </c>
      <c r="K655" s="2">
        <v>28144</v>
      </c>
      <c r="L655" s="2" t="s">
        <v>1623</v>
      </c>
      <c r="M655" s="2" t="s">
        <v>1630</v>
      </c>
      <c r="N655" s="5" t="s">
        <v>1625</v>
      </c>
    </row>
    <row r="656" spans="1:14">
      <c r="A656" s="5" t="s">
        <v>1619</v>
      </c>
      <c r="B656" s="2" t="s">
        <v>68</v>
      </c>
      <c r="C656" s="4"/>
      <c r="D656" s="4"/>
      <c r="E656" s="5" t="str">
        <f>HYPERLINK("https://twitter.com/salisburypost","@salisburypost")</f>
        <v>@salisburypost</v>
      </c>
      <c r="F656" s="5" t="s">
        <v>433</v>
      </c>
      <c r="G656" s="5" t="str">
        <f>HYPERLINK("mailto:news@salisburypost.com","news@salisburypost.com")</f>
        <v>news@salisburypost.com</v>
      </c>
      <c r="H656" s="2" t="s">
        <v>1621</v>
      </c>
      <c r="I656" s="2" t="s">
        <v>1634</v>
      </c>
      <c r="J656" s="2" t="s">
        <v>30</v>
      </c>
      <c r="K656" s="2">
        <v>28144</v>
      </c>
      <c r="L656" s="2" t="s">
        <v>1623</v>
      </c>
      <c r="M656" s="2" t="s">
        <v>1630</v>
      </c>
      <c r="N656" s="5" t="s">
        <v>1625</v>
      </c>
    </row>
    <row r="657" spans="1:15">
      <c r="A657" s="5" t="s">
        <v>1648</v>
      </c>
      <c r="B657" s="2" t="s">
        <v>170</v>
      </c>
      <c r="C657" s="4" t="s">
        <v>1659</v>
      </c>
      <c r="D657" s="4" t="s">
        <v>666</v>
      </c>
      <c r="E657" s="16" t="s">
        <v>1650</v>
      </c>
      <c r="F657" s="5" t="s">
        <v>433</v>
      </c>
      <c r="G657" s="5" t="str">
        <f>HYPERLINK("mailto:cjordan@clintonnc.com","cjordan@clintonnc.com")</f>
        <v>cjordan@clintonnc.com</v>
      </c>
      <c r="H657" s="2" t="s">
        <v>1651</v>
      </c>
      <c r="I657" s="2" t="s">
        <v>1652</v>
      </c>
      <c r="J657" s="2" t="s">
        <v>30</v>
      </c>
      <c r="K657" s="2">
        <v>28328</v>
      </c>
      <c r="L657" s="2" t="s">
        <v>1653</v>
      </c>
      <c r="M657" s="2" t="s">
        <v>1660</v>
      </c>
      <c r="N657" s="5" t="s">
        <v>1655</v>
      </c>
    </row>
    <row r="658" spans="1:15">
      <c r="A658" s="5" t="s">
        <v>1648</v>
      </c>
      <c r="B658" s="2" t="s">
        <v>129</v>
      </c>
      <c r="C658" s="2" t="s">
        <v>701</v>
      </c>
      <c r="D658" s="2" t="s">
        <v>1657</v>
      </c>
      <c r="E658" s="5" t="str">
        <f>HYPERLINK("https://twitter.com/sampsonind?lang=en","@SampsonInd")</f>
        <v>@SampsonInd</v>
      </c>
      <c r="F658" s="5" t="s">
        <v>433</v>
      </c>
      <c r="G658" s="5" t="str">
        <f>HYPERLINK("mailto:cberendt@clintonnc.com","cberendt@clintonnc.com")</f>
        <v>cberendt@clintonnc.com</v>
      </c>
      <c r="H658" s="2" t="s">
        <v>1651</v>
      </c>
      <c r="I658" s="2" t="s">
        <v>1652</v>
      </c>
      <c r="J658" s="2" t="s">
        <v>30</v>
      </c>
      <c r="K658" s="2">
        <v>28328</v>
      </c>
      <c r="L658" s="2" t="s">
        <v>1653</v>
      </c>
      <c r="M658" s="2" t="s">
        <v>1658</v>
      </c>
      <c r="N658" s="16" t="s">
        <v>1655</v>
      </c>
    </row>
    <row r="659" spans="1:15">
      <c r="A659" s="5" t="s">
        <v>1648</v>
      </c>
      <c r="B659" s="2" t="s">
        <v>798</v>
      </c>
      <c r="C659" s="2" t="s">
        <v>537</v>
      </c>
      <c r="D659" s="2" t="s">
        <v>1649</v>
      </c>
      <c r="E659" s="16" t="s">
        <v>1650</v>
      </c>
      <c r="F659" s="5" t="s">
        <v>433</v>
      </c>
      <c r="G659" s="5" t="str">
        <f>HYPERLINK("mailto:smatthews@civitasmedia.com","smatthews@civitasmedia.com")</f>
        <v>smatthews@civitasmedia.com</v>
      </c>
      <c r="H659" s="2" t="s">
        <v>1651</v>
      </c>
      <c r="I659" s="2" t="s">
        <v>1652</v>
      </c>
      <c r="J659" s="2" t="s">
        <v>30</v>
      </c>
      <c r="K659" s="2">
        <v>28328</v>
      </c>
      <c r="L659" s="2" t="s">
        <v>1653</v>
      </c>
      <c r="M659" s="2" t="s">
        <v>1654</v>
      </c>
      <c r="N659" s="5" t="s">
        <v>1655</v>
      </c>
    </row>
    <row r="660" spans="1:15">
      <c r="A660" s="5" t="s">
        <v>1648</v>
      </c>
      <c r="B660" s="2" t="s">
        <v>49</v>
      </c>
      <c r="C660" s="4"/>
      <c r="D660" s="4"/>
      <c r="E660" s="5" t="str">
        <f>HYPERLINK("https://twitter.com/SampsonInd","@SampsonInd")</f>
        <v>@SampsonInd</v>
      </c>
      <c r="F660" s="5" t="s">
        <v>433</v>
      </c>
      <c r="G660" s="5" t="str">
        <f>HYPERLINK("mailto:smatthews@civitasmedia.com","smatthews@civitasmedia.com")</f>
        <v>smatthews@civitasmedia.com</v>
      </c>
      <c r="H660" s="2" t="s">
        <v>1651</v>
      </c>
      <c r="I660" s="2" t="s">
        <v>1652</v>
      </c>
      <c r="J660" s="2" t="s">
        <v>30</v>
      </c>
      <c r="K660" s="2">
        <v>28328</v>
      </c>
      <c r="L660" s="2" t="s">
        <v>1653</v>
      </c>
      <c r="M660" s="2" t="s">
        <v>1656</v>
      </c>
      <c r="N660" s="5" t="s">
        <v>1655</v>
      </c>
    </row>
    <row r="661" spans="1:15">
      <c r="A661" s="5" t="s">
        <v>1648</v>
      </c>
      <c r="B661" s="2" t="s">
        <v>68</v>
      </c>
      <c r="C661" s="4"/>
      <c r="D661" s="4"/>
      <c r="E661" s="5" t="str">
        <f>HYPERLINK("https://twitter.com/SampsonInd","@SampsonInd")</f>
        <v>@SampsonInd</v>
      </c>
      <c r="F661" s="5" t="s">
        <v>433</v>
      </c>
      <c r="G661" s="5" t="str">
        <f>HYPERLINK("mailto:smatthews@civitasmedia.com","smatthews@civitasmedia.com")</f>
        <v>smatthews@civitasmedia.com</v>
      </c>
      <c r="H661" s="2" t="s">
        <v>1651</v>
      </c>
      <c r="I661" s="2" t="s">
        <v>1652</v>
      </c>
      <c r="J661" s="2" t="s">
        <v>30</v>
      </c>
      <c r="K661" s="2">
        <v>28328</v>
      </c>
      <c r="L661" s="2" t="s">
        <v>1653</v>
      </c>
      <c r="M661" s="2" t="s">
        <v>1656</v>
      </c>
      <c r="N661" s="5" t="s">
        <v>1655</v>
      </c>
    </row>
    <row r="662" spans="1:15">
      <c r="A662" s="5" t="s">
        <v>1661</v>
      </c>
      <c r="B662" s="2" t="s">
        <v>1679</v>
      </c>
      <c r="C662" s="2" t="s">
        <v>1053</v>
      </c>
      <c r="D662" s="2" t="s">
        <v>1680</v>
      </c>
      <c r="E662" s="16" t="s">
        <v>1669</v>
      </c>
      <c r="F662" s="5" t="s">
        <v>433</v>
      </c>
      <c r="G662" s="16" t="s">
        <v>1681</v>
      </c>
      <c r="H662" s="2" t="s">
        <v>1662</v>
      </c>
      <c r="I662" s="2" t="s">
        <v>1663</v>
      </c>
      <c r="J662" s="2" t="s">
        <v>30</v>
      </c>
      <c r="K662" s="2">
        <v>27330</v>
      </c>
      <c r="L662" s="2" t="s">
        <v>1664</v>
      </c>
      <c r="M662" s="2" t="s">
        <v>1682</v>
      </c>
      <c r="N662" s="16" t="s">
        <v>1666</v>
      </c>
    </row>
    <row r="663" spans="1:15">
      <c r="A663" s="5" t="s">
        <v>1661</v>
      </c>
      <c r="B663" s="2" t="s">
        <v>90</v>
      </c>
      <c r="C663" s="2" t="s">
        <v>1667</v>
      </c>
      <c r="D663" s="2" t="s">
        <v>1668</v>
      </c>
      <c r="E663" s="16" t="s">
        <v>1669</v>
      </c>
      <c r="F663" s="10" t="s">
        <v>433</v>
      </c>
      <c r="G663" s="16" t="s">
        <v>1670</v>
      </c>
      <c r="H663" s="2" t="s">
        <v>1662</v>
      </c>
      <c r="I663" s="4" t="s">
        <v>1663</v>
      </c>
      <c r="J663" s="4" t="s">
        <v>30</v>
      </c>
      <c r="K663" s="4">
        <v>27330</v>
      </c>
      <c r="L663" s="4" t="s">
        <v>1664</v>
      </c>
      <c r="M663" s="2" t="s">
        <v>1671</v>
      </c>
      <c r="N663" s="5" t="s">
        <v>1666</v>
      </c>
      <c r="O663" s="4"/>
    </row>
    <row r="664" spans="1:15">
      <c r="A664" s="5" t="s">
        <v>1661</v>
      </c>
      <c r="B664" s="2" t="s">
        <v>170</v>
      </c>
      <c r="C664" s="4" t="s">
        <v>1675</v>
      </c>
      <c r="D664" s="4" t="s">
        <v>1676</v>
      </c>
      <c r="E664" s="16" t="s">
        <v>1669</v>
      </c>
      <c r="F664" s="5" t="s">
        <v>433</v>
      </c>
      <c r="G664" s="16" t="s">
        <v>1677</v>
      </c>
      <c r="H664" s="2" t="s">
        <v>1662</v>
      </c>
      <c r="I664" s="2" t="s">
        <v>1663</v>
      </c>
      <c r="J664" s="2" t="s">
        <v>30</v>
      </c>
      <c r="K664" s="2">
        <v>27330</v>
      </c>
      <c r="L664" s="2" t="s">
        <v>1664</v>
      </c>
      <c r="M664" s="2" t="s">
        <v>1678</v>
      </c>
      <c r="N664" s="5" t="s">
        <v>1666</v>
      </c>
    </row>
    <row r="665" spans="1:15">
      <c r="A665" s="5" t="s">
        <v>1661</v>
      </c>
      <c r="B665" s="2" t="s">
        <v>353</v>
      </c>
      <c r="C665" s="2" t="s">
        <v>1197</v>
      </c>
      <c r="D665" s="2" t="s">
        <v>1672</v>
      </c>
      <c r="E665" s="16" t="s">
        <v>1669</v>
      </c>
      <c r="F665" s="5" t="s">
        <v>433</v>
      </c>
      <c r="G665" s="16" t="s">
        <v>1673</v>
      </c>
      <c r="H665" s="2" t="s">
        <v>1662</v>
      </c>
      <c r="I665" s="2" t="s">
        <v>1663</v>
      </c>
      <c r="J665" s="2" t="s">
        <v>30</v>
      </c>
      <c r="K665" s="2">
        <v>27330</v>
      </c>
      <c r="L665" s="2" t="s">
        <v>1664</v>
      </c>
      <c r="M665" s="2" t="s">
        <v>1674</v>
      </c>
      <c r="N665" s="5" t="s">
        <v>1666</v>
      </c>
    </row>
    <row r="666" spans="1:15">
      <c r="A666" s="5" t="s">
        <v>1661</v>
      </c>
      <c r="B666" s="2" t="s">
        <v>138</v>
      </c>
      <c r="C666" s="2" t="s">
        <v>1683</v>
      </c>
      <c r="D666" s="2" t="s">
        <v>948</v>
      </c>
      <c r="E666" s="16" t="s">
        <v>1669</v>
      </c>
      <c r="F666" s="5" t="s">
        <v>433</v>
      </c>
      <c r="G666" s="16" t="s">
        <v>1684</v>
      </c>
      <c r="H666" s="2" t="s">
        <v>1662</v>
      </c>
      <c r="I666" s="2" t="s">
        <v>1663</v>
      </c>
      <c r="J666" s="2" t="s">
        <v>30</v>
      </c>
      <c r="K666" s="2">
        <v>27330</v>
      </c>
      <c r="L666" s="2" t="s">
        <v>1664</v>
      </c>
      <c r="M666" s="2" t="s">
        <v>1682</v>
      </c>
      <c r="N666" s="16" t="s">
        <v>1666</v>
      </c>
    </row>
    <row r="667" spans="1:15">
      <c r="A667" s="5" t="s">
        <v>1661</v>
      </c>
      <c r="B667" s="2" t="s">
        <v>49</v>
      </c>
      <c r="C667" s="4"/>
      <c r="D667" s="4"/>
      <c r="E667" s="5" t="str">
        <f>HYPERLINK("https://twitter.com/SanfordHerald","@SanfordHerald")</f>
        <v>@SanfordHerald</v>
      </c>
      <c r="F667" s="5" t="s">
        <v>433</v>
      </c>
      <c r="G667" s="5" t="str">
        <f>HYPERLINK("mailto:editor@sanfordherald.com","editor@sanfordherald.com")</f>
        <v>editor@sanfordherald.com</v>
      </c>
      <c r="H667" s="2" t="s">
        <v>1662</v>
      </c>
      <c r="I667" s="2" t="s">
        <v>1663</v>
      </c>
      <c r="J667" s="2" t="s">
        <v>30</v>
      </c>
      <c r="K667" s="2">
        <v>27330</v>
      </c>
      <c r="L667" s="2" t="s">
        <v>1664</v>
      </c>
      <c r="M667" s="2" t="s">
        <v>1665</v>
      </c>
      <c r="N667" s="5" t="s">
        <v>1666</v>
      </c>
    </row>
    <row r="668" spans="1:15">
      <c r="A668" s="5" t="s">
        <v>1661</v>
      </c>
      <c r="B668" s="2" t="s">
        <v>68</v>
      </c>
      <c r="C668" s="4"/>
      <c r="D668" s="4"/>
      <c r="E668" s="5" t="str">
        <f>HYPERLINK("https://twitter.com/SanfordHerald","@SanfordHerald")</f>
        <v>@SanfordHerald</v>
      </c>
      <c r="F668" s="5" t="s">
        <v>433</v>
      </c>
      <c r="G668" s="5" t="str">
        <f>HYPERLINK("mailto:news@sanfordherald.com","news@sanfordherald.com")</f>
        <v>news@sanfordherald.com</v>
      </c>
      <c r="H668" s="2" t="s">
        <v>1662</v>
      </c>
      <c r="I668" s="2" t="s">
        <v>1663</v>
      </c>
      <c r="J668" s="2" t="s">
        <v>30</v>
      </c>
      <c r="K668" s="2">
        <v>27330</v>
      </c>
      <c r="L668" s="2" t="s">
        <v>1664</v>
      </c>
      <c r="M668" s="2" t="s">
        <v>1665</v>
      </c>
      <c r="N668" s="5" t="s">
        <v>1666</v>
      </c>
    </row>
    <row r="669" spans="1:15">
      <c r="A669" s="5" t="s">
        <v>1685</v>
      </c>
      <c r="B669" s="2" t="s">
        <v>1003</v>
      </c>
      <c r="C669" s="4" t="s">
        <v>1276</v>
      </c>
      <c r="D669" s="4" t="s">
        <v>1691</v>
      </c>
      <c r="E669" s="5" t="str">
        <f>HYPERLINK("https://twitter.com/CWhite_Star","@CWhite_Star")</f>
        <v>@CWhite_Star</v>
      </c>
      <c r="F669" s="5" t="s">
        <v>433</v>
      </c>
      <c r="G669" s="5" t="str">
        <f>HYPERLINK("mailto:cwhite@shelbystar.com","cwhite@shelbystar.com")</f>
        <v>cwhite@shelbystar.com</v>
      </c>
      <c r="H669" s="2" t="s">
        <v>1686</v>
      </c>
      <c r="I669" s="2" t="s">
        <v>1687</v>
      </c>
      <c r="J669" s="2" t="s">
        <v>30</v>
      </c>
      <c r="K669" s="2">
        <v>28150</v>
      </c>
      <c r="L669" s="2" t="s">
        <v>1688</v>
      </c>
      <c r="M669" s="2" t="s">
        <v>1692</v>
      </c>
      <c r="N669" s="5" t="s">
        <v>1690</v>
      </c>
    </row>
    <row r="670" spans="1:15">
      <c r="A670" s="5" t="s">
        <v>1685</v>
      </c>
      <c r="B670" s="2" t="s">
        <v>129</v>
      </c>
      <c r="C670" s="2" t="s">
        <v>17</v>
      </c>
      <c r="D670" s="2" t="s">
        <v>996</v>
      </c>
      <c r="E670" s="5" t="str">
        <f>HYPERLINK("https://twitter.com/shelbystar","@shelbystar")</f>
        <v>@shelbystar</v>
      </c>
      <c r="F670" s="5" t="s">
        <v>433</v>
      </c>
      <c r="G670" s="5" t="str">
        <f>HYPERLINK("mailto:dturbyfill@shelbystar.com","dturbyfill@shelbystar.com")</f>
        <v>dturbyfill@shelbystar.com</v>
      </c>
      <c r="H670" s="2" t="s">
        <v>1686</v>
      </c>
      <c r="I670" s="2" t="s">
        <v>1687</v>
      </c>
      <c r="J670" s="2" t="s">
        <v>30</v>
      </c>
      <c r="K670" s="2">
        <v>28150</v>
      </c>
      <c r="L670" s="2" t="s">
        <v>1688</v>
      </c>
      <c r="M670" s="2" t="s">
        <v>998</v>
      </c>
      <c r="N670" s="5" t="s">
        <v>1690</v>
      </c>
    </row>
    <row r="671" spans="1:15">
      <c r="A671" s="5" t="s">
        <v>1685</v>
      </c>
      <c r="B671" s="2" t="s">
        <v>1693</v>
      </c>
      <c r="C671" s="2" t="s">
        <v>1214</v>
      </c>
      <c r="D671" s="2" t="s">
        <v>1694</v>
      </c>
      <c r="E671" s="5" t="str">
        <f>HYPERLINK("https://twitter.com/Star_J_Orlando","@Star_J_Orlando")</f>
        <v>@Star_J_Orlando</v>
      </c>
      <c r="F671" s="5" t="s">
        <v>433</v>
      </c>
      <c r="G671" s="5" t="str">
        <f>HYPERLINK("mailto:jorlando@shelbystar.com","jorlando@shelbystar.com")</f>
        <v>jorlando@shelbystar.com</v>
      </c>
      <c r="H671" s="2" t="s">
        <v>1686</v>
      </c>
      <c r="I671" s="2" t="s">
        <v>1687</v>
      </c>
      <c r="J671" s="2" t="s">
        <v>30</v>
      </c>
      <c r="K671" s="2">
        <v>28150</v>
      </c>
      <c r="L671" s="2" t="s">
        <v>1688</v>
      </c>
      <c r="M671" s="2" t="s">
        <v>1695</v>
      </c>
      <c r="N671" s="16" t="s">
        <v>1690</v>
      </c>
    </row>
    <row r="672" spans="1:15">
      <c r="A672" s="5" t="s">
        <v>1685</v>
      </c>
      <c r="B672" s="2" t="s">
        <v>353</v>
      </c>
      <c r="C672" s="2" t="s">
        <v>992</v>
      </c>
      <c r="D672" s="2" t="s">
        <v>993</v>
      </c>
      <c r="E672" s="5" t="str">
        <f>HYPERLINK("https://twitter.com/talleylc","@talleylc")</f>
        <v>@talleylc</v>
      </c>
      <c r="F672" s="5" t="s">
        <v>433</v>
      </c>
      <c r="G672" s="5" t="str">
        <f>HYPERLINK("mailto:ltalley@gastongazette.com","ltalley@gastongazette.com")</f>
        <v>ltalley@gastongazette.com</v>
      </c>
      <c r="H672" s="2" t="s">
        <v>1686</v>
      </c>
      <c r="I672" s="2" t="s">
        <v>1687</v>
      </c>
      <c r="J672" s="2" t="s">
        <v>30</v>
      </c>
      <c r="K672" s="2">
        <v>28150</v>
      </c>
      <c r="L672" s="2" t="s">
        <v>1688</v>
      </c>
      <c r="M672" s="2" t="s">
        <v>995</v>
      </c>
      <c r="N672" s="5" t="s">
        <v>1690</v>
      </c>
    </row>
    <row r="673" spans="1:14">
      <c r="A673" s="5" t="s">
        <v>1685</v>
      </c>
      <c r="B673" s="2" t="s">
        <v>49</v>
      </c>
      <c r="C673" s="4"/>
      <c r="D673" s="4"/>
      <c r="E673" s="5" t="str">
        <f>HYPERLINK("https://twitter.com/shelbystar","@shelbystar")</f>
        <v>@shelbystar</v>
      </c>
      <c r="F673" s="5" t="s">
        <v>433</v>
      </c>
      <c r="G673" s="5" t="str">
        <f>HYPERLINK("mailto:shelbystar@shelbystar.com","shelbystar@shelbystar.com")</f>
        <v>shelbystar@shelbystar.com</v>
      </c>
      <c r="H673" s="2" t="s">
        <v>1686</v>
      </c>
      <c r="I673" s="2" t="s">
        <v>1687</v>
      </c>
      <c r="J673" s="2" t="s">
        <v>30</v>
      </c>
      <c r="K673" s="2">
        <v>28150</v>
      </c>
      <c r="L673" s="2" t="s">
        <v>1688</v>
      </c>
      <c r="M673" s="2" t="s">
        <v>1689</v>
      </c>
      <c r="N673" s="5" t="s">
        <v>1690</v>
      </c>
    </row>
    <row r="674" spans="1:14">
      <c r="A674" s="5" t="s">
        <v>1685</v>
      </c>
      <c r="B674" s="2" t="s">
        <v>289</v>
      </c>
      <c r="C674" s="4"/>
      <c r="D674" s="4"/>
      <c r="E674" s="5" t="str">
        <f>HYPERLINK("https://twitter.com/shelbystar","@shelbystar")</f>
        <v>@shelbystar</v>
      </c>
      <c r="F674" s="5" t="s">
        <v>433</v>
      </c>
      <c r="G674" s="5" t="str">
        <f>HYPERLINK("mailto:shelbystar@shelbystar.com","shelbystar@shelbystar.com")</f>
        <v>shelbystar@shelbystar.com</v>
      </c>
      <c r="H674" s="2" t="s">
        <v>1686</v>
      </c>
      <c r="I674" s="2" t="s">
        <v>1687</v>
      </c>
      <c r="J674" s="2" t="s">
        <v>30</v>
      </c>
      <c r="K674" s="2">
        <v>28150</v>
      </c>
      <c r="L674" s="2" t="s">
        <v>1688</v>
      </c>
      <c r="M674" s="2" t="s">
        <v>1689</v>
      </c>
      <c r="N674" s="5" t="s">
        <v>1690</v>
      </c>
    </row>
    <row r="675" spans="1:14">
      <c r="A675" s="5" t="s">
        <v>2105</v>
      </c>
      <c r="B675" s="2" t="s">
        <v>673</v>
      </c>
      <c r="C675" s="2" t="s">
        <v>2115</v>
      </c>
      <c r="D675" s="4" t="s">
        <v>2116</v>
      </c>
      <c r="E675" s="16" t="s">
        <v>2108</v>
      </c>
      <c r="F675" s="5" t="s">
        <v>18</v>
      </c>
      <c r="G675" s="16" t="s">
        <v>2117</v>
      </c>
      <c r="H675" s="2" t="s">
        <v>2110</v>
      </c>
      <c r="I675" s="2" t="s">
        <v>2111</v>
      </c>
      <c r="J675" s="2" t="s">
        <v>30</v>
      </c>
      <c r="K675" s="2">
        <v>28786</v>
      </c>
      <c r="L675" s="2" t="s">
        <v>2112</v>
      </c>
      <c r="M675" s="2" t="s">
        <v>2113</v>
      </c>
      <c r="N675" s="16" t="s">
        <v>2114</v>
      </c>
    </row>
    <row r="676" spans="1:14">
      <c r="A676" s="5" t="s">
        <v>2105</v>
      </c>
      <c r="B676" s="2" t="s">
        <v>129</v>
      </c>
      <c r="C676" s="4" t="s">
        <v>2118</v>
      </c>
      <c r="D676" s="4" t="s">
        <v>2119</v>
      </c>
      <c r="E676" s="16" t="s">
        <v>2108</v>
      </c>
      <c r="F676" s="5" t="s">
        <v>18</v>
      </c>
      <c r="G676" s="16" t="s">
        <v>2120</v>
      </c>
      <c r="H676" s="2" t="s">
        <v>2110</v>
      </c>
      <c r="I676" s="2" t="s">
        <v>2111</v>
      </c>
      <c r="J676" s="2" t="s">
        <v>30</v>
      </c>
      <c r="K676" s="2">
        <v>28786</v>
      </c>
      <c r="L676" s="2" t="s">
        <v>2112</v>
      </c>
      <c r="M676" s="2" t="s">
        <v>2113</v>
      </c>
      <c r="N676" s="16" t="s">
        <v>2114</v>
      </c>
    </row>
    <row r="677" spans="1:14">
      <c r="A677" s="5" t="s">
        <v>2105</v>
      </c>
      <c r="B677" s="2" t="s">
        <v>820</v>
      </c>
      <c r="C677" s="4" t="s">
        <v>2106</v>
      </c>
      <c r="D677" s="4" t="s">
        <v>2107</v>
      </c>
      <c r="E677" s="16" t="s">
        <v>2108</v>
      </c>
      <c r="F677" s="5" t="s">
        <v>18</v>
      </c>
      <c r="G677" s="16" t="s">
        <v>2109</v>
      </c>
      <c r="H677" s="2" t="s">
        <v>2110</v>
      </c>
      <c r="I677" s="2" t="s">
        <v>2111</v>
      </c>
      <c r="J677" s="2" t="s">
        <v>30</v>
      </c>
      <c r="K677" s="2">
        <v>28786</v>
      </c>
      <c r="L677" s="2" t="s">
        <v>2112</v>
      </c>
      <c r="M677" s="2" t="s">
        <v>2113</v>
      </c>
      <c r="N677" s="16" t="s">
        <v>2114</v>
      </c>
    </row>
    <row r="678" spans="1:14">
      <c r="A678" s="5" t="s">
        <v>3291</v>
      </c>
      <c r="B678" s="2" t="s">
        <v>170</v>
      </c>
      <c r="C678" s="4" t="s">
        <v>3054</v>
      </c>
      <c r="D678" s="4" t="s">
        <v>3300</v>
      </c>
      <c r="E678" s="16" t="s">
        <v>3293</v>
      </c>
      <c r="F678" s="5" t="s">
        <v>2381</v>
      </c>
      <c r="G678" s="16" t="s">
        <v>3301</v>
      </c>
      <c r="H678" s="2" t="s">
        <v>2110</v>
      </c>
      <c r="I678" s="2" t="s">
        <v>2111</v>
      </c>
      <c r="J678" s="2" t="s">
        <v>30</v>
      </c>
      <c r="K678" s="2">
        <v>28786</v>
      </c>
      <c r="L678" s="2" t="s">
        <v>2112</v>
      </c>
      <c r="M678" s="2" t="s">
        <v>3302</v>
      </c>
      <c r="N678" s="5" t="s">
        <v>3296</v>
      </c>
    </row>
    <row r="679" spans="1:14">
      <c r="A679" s="5" t="s">
        <v>3291</v>
      </c>
      <c r="B679" s="2" t="s">
        <v>170</v>
      </c>
      <c r="C679" s="2" t="s">
        <v>3303</v>
      </c>
      <c r="D679" s="2" t="s">
        <v>3304</v>
      </c>
      <c r="E679" s="16" t="s">
        <v>3293</v>
      </c>
      <c r="F679" s="5" t="s">
        <v>2381</v>
      </c>
      <c r="G679" s="16" t="s">
        <v>3305</v>
      </c>
      <c r="H679" s="2" t="s">
        <v>2110</v>
      </c>
      <c r="I679" s="2" t="s">
        <v>2111</v>
      </c>
      <c r="J679" s="2" t="s">
        <v>30</v>
      </c>
      <c r="K679" s="2">
        <v>28786</v>
      </c>
      <c r="L679" s="2" t="s">
        <v>2112</v>
      </c>
      <c r="M679" s="2" t="s">
        <v>3306</v>
      </c>
      <c r="N679" s="5" t="s">
        <v>3296</v>
      </c>
    </row>
    <row r="680" spans="1:14">
      <c r="A680" s="5" t="s">
        <v>3291</v>
      </c>
      <c r="B680" s="2" t="s">
        <v>170</v>
      </c>
      <c r="C680" s="2" t="s">
        <v>883</v>
      </c>
      <c r="D680" s="2" t="s">
        <v>3307</v>
      </c>
      <c r="E680" s="16" t="s">
        <v>3293</v>
      </c>
      <c r="F680" s="5" t="s">
        <v>2381</v>
      </c>
      <c r="G680" s="16" t="s">
        <v>3308</v>
      </c>
      <c r="H680" s="2" t="s">
        <v>2110</v>
      </c>
      <c r="I680" s="2" t="s">
        <v>2111</v>
      </c>
      <c r="J680" s="2" t="s">
        <v>30</v>
      </c>
      <c r="K680" s="2">
        <v>28786</v>
      </c>
      <c r="L680" s="2" t="s">
        <v>2112</v>
      </c>
      <c r="M680" s="2" t="s">
        <v>3309</v>
      </c>
      <c r="N680" s="5" t="s">
        <v>3296</v>
      </c>
    </row>
    <row r="681" spans="1:14">
      <c r="A681" s="5" t="s">
        <v>3291</v>
      </c>
      <c r="B681" s="2" t="s">
        <v>90</v>
      </c>
      <c r="C681" s="2" t="s">
        <v>3292</v>
      </c>
      <c r="D681" s="2" t="s">
        <v>1566</v>
      </c>
      <c r="E681" s="16" t="s">
        <v>3293</v>
      </c>
      <c r="F681" s="5" t="s">
        <v>2381</v>
      </c>
      <c r="G681" s="16" t="s">
        <v>3294</v>
      </c>
      <c r="H681" s="2" t="s">
        <v>2110</v>
      </c>
      <c r="I681" s="2" t="s">
        <v>2111</v>
      </c>
      <c r="J681" s="2" t="s">
        <v>30</v>
      </c>
      <c r="K681" s="2">
        <v>28786</v>
      </c>
      <c r="L681" s="2" t="s">
        <v>2112</v>
      </c>
      <c r="M681" s="2" t="s">
        <v>3295</v>
      </c>
      <c r="N681" s="5" t="s">
        <v>3296</v>
      </c>
    </row>
    <row r="682" spans="1:14">
      <c r="A682" s="5" t="s">
        <v>3291</v>
      </c>
      <c r="B682" s="2" t="s">
        <v>353</v>
      </c>
      <c r="C682" s="2" t="s">
        <v>856</v>
      </c>
      <c r="D682" s="4" t="s">
        <v>3297</v>
      </c>
      <c r="E682" s="16" t="s">
        <v>3293</v>
      </c>
      <c r="F682" s="5" t="s">
        <v>2381</v>
      </c>
      <c r="G682" s="16" t="s">
        <v>3298</v>
      </c>
      <c r="H682" s="2" t="s">
        <v>2110</v>
      </c>
      <c r="I682" s="2" t="s">
        <v>2111</v>
      </c>
      <c r="J682" s="2" t="s">
        <v>30</v>
      </c>
      <c r="K682" s="2">
        <v>28786</v>
      </c>
      <c r="L682" s="2" t="s">
        <v>2112</v>
      </c>
      <c r="M682" s="2" t="s">
        <v>3299</v>
      </c>
      <c r="N682" s="16" t="s">
        <v>3296</v>
      </c>
    </row>
    <row r="683" spans="1:14">
      <c r="A683" s="5" t="s">
        <v>3310</v>
      </c>
      <c r="B683" s="2" t="s">
        <v>129</v>
      </c>
      <c r="C683" s="2" t="s">
        <v>80</v>
      </c>
      <c r="D683" s="2" t="s">
        <v>3032</v>
      </c>
      <c r="E683" s="5" t="str">
        <f>HYPERLINK("https://twitter.com/southcltweekly","@southcltweekly")</f>
        <v>@southcltweekly</v>
      </c>
      <c r="F683" s="5" t="s">
        <v>2381</v>
      </c>
      <c r="G683" s="16" t="s">
        <v>3033</v>
      </c>
      <c r="H683" s="2" t="s">
        <v>3034</v>
      </c>
      <c r="I683" s="2" t="s">
        <v>1649</v>
      </c>
      <c r="J683" s="2" t="s">
        <v>30</v>
      </c>
      <c r="K683" s="2">
        <v>28106</v>
      </c>
      <c r="L683" s="2" t="s">
        <v>334</v>
      </c>
      <c r="M683" s="2" t="s">
        <v>3035</v>
      </c>
      <c r="N683" s="16" t="s">
        <v>3311</v>
      </c>
    </row>
    <row r="684" spans="1:14">
      <c r="A684" s="5" t="s">
        <v>3310</v>
      </c>
      <c r="B684" s="2" t="s">
        <v>138</v>
      </c>
      <c r="C684" s="2" t="s">
        <v>3312</v>
      </c>
      <c r="D684" s="2" t="s">
        <v>3038</v>
      </c>
      <c r="E684" s="5" t="str">
        <f>HYPERLINK("https://twitter.com/southcltweekly","@southcltweekly")</f>
        <v>@southcltweekly</v>
      </c>
      <c r="F684" s="5" t="s">
        <v>2381</v>
      </c>
      <c r="G684" s="16" t="s">
        <v>3313</v>
      </c>
      <c r="H684" s="2" t="s">
        <v>3034</v>
      </c>
      <c r="I684" s="2" t="s">
        <v>1649</v>
      </c>
      <c r="J684" s="2" t="s">
        <v>30</v>
      </c>
      <c r="K684" s="2">
        <v>28106</v>
      </c>
      <c r="L684" s="2" t="s">
        <v>334</v>
      </c>
      <c r="M684" s="2" t="s">
        <v>3035</v>
      </c>
      <c r="N684" s="16" t="s">
        <v>3311</v>
      </c>
    </row>
    <row r="685" spans="1:14">
      <c r="A685" s="5" t="s">
        <v>3848</v>
      </c>
      <c r="B685" s="2" t="s">
        <v>3869</v>
      </c>
      <c r="C685" s="2" t="s">
        <v>15</v>
      </c>
      <c r="D685" s="4"/>
      <c r="E685" s="16" t="s">
        <v>5206</v>
      </c>
      <c r="F685" s="5" t="s">
        <v>135</v>
      </c>
      <c r="G685" s="5" t="str">
        <f>HYPERLINK("mailto:cltnews@charter.com","cltnews@charter.com")</f>
        <v>cltnews@charter.com</v>
      </c>
      <c r="H685" s="2" t="s">
        <v>3860</v>
      </c>
      <c r="I685" s="2" t="s">
        <v>322</v>
      </c>
      <c r="J685" s="2" t="s">
        <v>30</v>
      </c>
      <c r="K685" s="2">
        <v>28202</v>
      </c>
      <c r="L685" s="2" t="s">
        <v>334</v>
      </c>
      <c r="M685" s="2" t="s">
        <v>3861</v>
      </c>
      <c r="N685" s="5" t="s">
        <v>3855</v>
      </c>
    </row>
    <row r="686" spans="1:14">
      <c r="A686" s="5" t="s">
        <v>3848</v>
      </c>
      <c r="B686" s="2" t="s">
        <v>3870</v>
      </c>
      <c r="C686" s="2" t="s">
        <v>15</v>
      </c>
      <c r="D686" s="4"/>
      <c r="E686" s="16" t="s">
        <v>5207</v>
      </c>
      <c r="F686" s="5" t="s">
        <v>135</v>
      </c>
      <c r="G686" s="5" t="str">
        <f>HYPERLINK("mailto:triadnews@charter.com","triadnews@charter.com")</f>
        <v>triadnews@charter.com</v>
      </c>
      <c r="H686" s="2" t="s">
        <v>3871</v>
      </c>
      <c r="I686" s="2" t="s">
        <v>44</v>
      </c>
      <c r="J686" s="2" t="s">
        <v>30</v>
      </c>
      <c r="K686" s="2">
        <v>27410</v>
      </c>
      <c r="L686" s="2" t="s">
        <v>45</v>
      </c>
      <c r="M686" s="2" t="s">
        <v>3872</v>
      </c>
      <c r="N686" s="5" t="s">
        <v>3855</v>
      </c>
    </row>
    <row r="687" spans="1:14">
      <c r="A687" s="5" t="s">
        <v>3848</v>
      </c>
      <c r="B687" s="2" t="s">
        <v>3873</v>
      </c>
      <c r="C687" s="2" t="s">
        <v>15</v>
      </c>
      <c r="D687" s="4"/>
      <c r="E687" s="16" t="s">
        <v>5209</v>
      </c>
      <c r="F687" s="5" t="s">
        <v>135</v>
      </c>
      <c r="G687" s="5" t="str">
        <f>HYPERLINK("mailto:centralncnews@twcnews.com","centralncnews@twcnews.com")</f>
        <v>centralncnews@twcnews.com</v>
      </c>
      <c r="H687" s="2" t="s">
        <v>3853</v>
      </c>
      <c r="I687" s="2" t="s">
        <v>226</v>
      </c>
      <c r="J687" s="2" t="s">
        <v>30</v>
      </c>
      <c r="K687" s="2">
        <v>27604</v>
      </c>
      <c r="L687" s="2" t="s">
        <v>227</v>
      </c>
      <c r="M687" s="2" t="s">
        <v>3874</v>
      </c>
      <c r="N687" s="16" t="s">
        <v>5208</v>
      </c>
    </row>
    <row r="688" spans="1:14">
      <c r="A688" s="5" t="s">
        <v>3848</v>
      </c>
      <c r="B688" s="2" t="s">
        <v>3875</v>
      </c>
      <c r="C688" s="2" t="s">
        <v>3880</v>
      </c>
      <c r="D688" s="4" t="s">
        <v>3881</v>
      </c>
      <c r="E688" s="12" t="s">
        <v>3882</v>
      </c>
      <c r="F688" s="5" t="s">
        <v>135</v>
      </c>
      <c r="G688" s="5" t="s">
        <v>3883</v>
      </c>
      <c r="H688" s="2" t="s">
        <v>3853</v>
      </c>
      <c r="I688" s="2" t="s">
        <v>226</v>
      </c>
      <c r="J688" s="2" t="s">
        <v>30</v>
      </c>
      <c r="K688" s="2">
        <v>27604</v>
      </c>
      <c r="L688" s="2" t="s">
        <v>227</v>
      </c>
      <c r="M688" s="2" t="s">
        <v>3854</v>
      </c>
      <c r="N688" s="5" t="s">
        <v>3855</v>
      </c>
    </row>
    <row r="689" spans="1:14">
      <c r="A689" s="5" t="s">
        <v>3848</v>
      </c>
      <c r="B689" s="2" t="s">
        <v>3888</v>
      </c>
      <c r="C689" s="2" t="s">
        <v>701</v>
      </c>
      <c r="D689" s="2" t="s">
        <v>971</v>
      </c>
      <c r="E689" s="16" t="s">
        <v>3892</v>
      </c>
      <c r="F689" s="5" t="s">
        <v>135</v>
      </c>
      <c r="G689" s="5" t="str">
        <f>HYPERLINK("mailto:christopher.williams@charter.com","christopher.williams@charter.com")</f>
        <v>christopher.williams@charter.com</v>
      </c>
      <c r="H689" s="2" t="s">
        <v>3853</v>
      </c>
      <c r="I689" s="2" t="s">
        <v>226</v>
      </c>
      <c r="J689" s="2" t="s">
        <v>30</v>
      </c>
      <c r="K689" s="2">
        <v>27604</v>
      </c>
      <c r="L689" s="2" t="s">
        <v>227</v>
      </c>
      <c r="M689" s="2" t="s">
        <v>3854</v>
      </c>
      <c r="N689" s="5" t="s">
        <v>3855</v>
      </c>
    </row>
    <row r="690" spans="1:14">
      <c r="A690" s="5" t="s">
        <v>3848</v>
      </c>
      <c r="B690" s="2" t="s">
        <v>3897</v>
      </c>
      <c r="C690" s="2" t="s">
        <v>3898</v>
      </c>
      <c r="D690" s="2" t="s">
        <v>3899</v>
      </c>
      <c r="E690" s="16" t="s">
        <v>3900</v>
      </c>
      <c r="F690" s="5" t="s">
        <v>135</v>
      </c>
      <c r="G690" s="5" t="str">
        <f>HYPERLINK("mailto:claudine.chalfant@charter.com","claudine.chalfant@charter.com")</f>
        <v>claudine.chalfant@charter.com</v>
      </c>
      <c r="H690" s="2" t="s">
        <v>3860</v>
      </c>
      <c r="I690" s="2" t="s">
        <v>322</v>
      </c>
      <c r="J690" s="2" t="s">
        <v>30</v>
      </c>
      <c r="K690" s="2">
        <v>28202</v>
      </c>
      <c r="L690" s="2" t="s">
        <v>334</v>
      </c>
      <c r="M690" s="2" t="s">
        <v>3861</v>
      </c>
      <c r="N690" s="5" t="s">
        <v>3855</v>
      </c>
    </row>
    <row r="691" spans="1:14">
      <c r="A691" s="5" t="s">
        <v>3848</v>
      </c>
      <c r="B691" s="2" t="s">
        <v>3884</v>
      </c>
      <c r="C691" s="2" t="s">
        <v>3885</v>
      </c>
      <c r="D691" s="4" t="s">
        <v>2427</v>
      </c>
      <c r="E691" s="12" t="s">
        <v>3886</v>
      </c>
      <c r="F691" s="5" t="s">
        <v>135</v>
      </c>
      <c r="G691" s="16" t="s">
        <v>3887</v>
      </c>
      <c r="H691" s="2" t="s">
        <v>3860</v>
      </c>
      <c r="I691" s="2" t="s">
        <v>322</v>
      </c>
      <c r="J691" s="2" t="s">
        <v>30</v>
      </c>
      <c r="K691" s="2">
        <v>28202</v>
      </c>
      <c r="L691" s="2" t="s">
        <v>334</v>
      </c>
      <c r="M691" s="2" t="s">
        <v>3861</v>
      </c>
      <c r="N691" s="5" t="s">
        <v>3855</v>
      </c>
    </row>
    <row r="692" spans="1:14">
      <c r="A692" s="5" t="s">
        <v>3848</v>
      </c>
      <c r="B692" s="2" t="s">
        <v>452</v>
      </c>
      <c r="C692" s="2" t="s">
        <v>3901</v>
      </c>
      <c r="D692" s="2" t="s">
        <v>3902</v>
      </c>
      <c r="E692" s="16" t="s">
        <v>3903</v>
      </c>
      <c r="F692" s="5" t="s">
        <v>135</v>
      </c>
      <c r="G692" s="16" t="s">
        <v>3904</v>
      </c>
      <c r="H692" s="2" t="s">
        <v>3860</v>
      </c>
      <c r="I692" s="2" t="s">
        <v>322</v>
      </c>
      <c r="J692" s="2" t="s">
        <v>30</v>
      </c>
      <c r="K692" s="2">
        <v>28202</v>
      </c>
      <c r="L692" s="2" t="s">
        <v>334</v>
      </c>
      <c r="M692" s="2" t="s">
        <v>3861</v>
      </c>
      <c r="N692" s="16" t="s">
        <v>3855</v>
      </c>
    </row>
    <row r="693" spans="1:14">
      <c r="A693" s="5" t="s">
        <v>3848</v>
      </c>
      <c r="B693" s="2" t="s">
        <v>3856</v>
      </c>
      <c r="C693" s="2" t="s">
        <v>2118</v>
      </c>
      <c r="D693" s="2" t="s">
        <v>3857</v>
      </c>
      <c r="E693" s="16" t="s">
        <v>3858</v>
      </c>
      <c r="F693" s="5" t="s">
        <v>135</v>
      </c>
      <c r="G693" s="16" t="s">
        <v>3859</v>
      </c>
      <c r="H693" s="2" t="s">
        <v>3860</v>
      </c>
      <c r="I693" s="2" t="s">
        <v>322</v>
      </c>
      <c r="J693" s="2" t="s">
        <v>30</v>
      </c>
      <c r="K693" s="2">
        <v>28202</v>
      </c>
      <c r="L693" s="2" t="s">
        <v>334</v>
      </c>
      <c r="M693" s="2" t="s">
        <v>3861</v>
      </c>
      <c r="N693" s="5" t="s">
        <v>3855</v>
      </c>
    </row>
    <row r="694" spans="1:14">
      <c r="A694" s="5" t="s">
        <v>3848</v>
      </c>
      <c r="B694" s="2" t="s">
        <v>3864</v>
      </c>
      <c r="C694" s="2" t="s">
        <v>3865</v>
      </c>
      <c r="D694" s="2" t="s">
        <v>3866</v>
      </c>
      <c r="E694" s="16" t="s">
        <v>3867</v>
      </c>
      <c r="F694" s="5" t="s">
        <v>135</v>
      </c>
      <c r="G694" s="16" t="s">
        <v>3868</v>
      </c>
      <c r="H694" s="2" t="s">
        <v>3853</v>
      </c>
      <c r="I694" s="2" t="s">
        <v>226</v>
      </c>
      <c r="J694" s="2" t="s">
        <v>30</v>
      </c>
      <c r="K694" s="2">
        <v>27604</v>
      </c>
      <c r="L694" s="2" t="s">
        <v>227</v>
      </c>
      <c r="M694" s="2" t="s">
        <v>3854</v>
      </c>
      <c r="N694" s="5" t="s">
        <v>3855</v>
      </c>
    </row>
    <row r="695" spans="1:14">
      <c r="A695" s="5" t="s">
        <v>3848</v>
      </c>
      <c r="B695" s="2" t="s">
        <v>3888</v>
      </c>
      <c r="C695" s="2" t="s">
        <v>3889</v>
      </c>
      <c r="D695" s="4" t="s">
        <v>3890</v>
      </c>
      <c r="E695" s="12" t="s">
        <v>3891</v>
      </c>
      <c r="F695" s="5" t="s">
        <v>135</v>
      </c>
      <c r="G695" s="5" t="str">
        <f>HYPERLINK("mailto:linnie.supall@charter.com","linnie.supall@charter.com")</f>
        <v>linnie.supall@charter.com</v>
      </c>
      <c r="H695" s="2" t="s">
        <v>3853</v>
      </c>
      <c r="I695" s="2" t="s">
        <v>226</v>
      </c>
      <c r="J695" s="2" t="s">
        <v>30</v>
      </c>
      <c r="K695" s="2">
        <v>27604</v>
      </c>
      <c r="L695" s="2" t="s">
        <v>227</v>
      </c>
      <c r="M695" s="2" t="s">
        <v>3854</v>
      </c>
      <c r="N695" s="5" t="s">
        <v>3855</v>
      </c>
    </row>
    <row r="696" spans="1:14">
      <c r="A696" s="5" t="s">
        <v>3848</v>
      </c>
      <c r="B696" s="2" t="s">
        <v>3893</v>
      </c>
      <c r="C696" s="2" t="s">
        <v>3894</v>
      </c>
      <c r="D696" s="2" t="s">
        <v>3895</v>
      </c>
      <c r="E696" s="16" t="s">
        <v>3896</v>
      </c>
      <c r="F696" s="5" t="s">
        <v>135</v>
      </c>
      <c r="G696" s="5" t="str">
        <f>HYPERLINK("mailto:loretta.boniti@charter.com","loretta.boniti@charter.com")</f>
        <v>loretta.boniti@charter.com</v>
      </c>
      <c r="H696" s="2" t="s">
        <v>3853</v>
      </c>
      <c r="I696" s="2" t="s">
        <v>226</v>
      </c>
      <c r="J696" s="2" t="s">
        <v>30</v>
      </c>
      <c r="K696" s="2">
        <v>27604</v>
      </c>
      <c r="L696" s="2" t="s">
        <v>227</v>
      </c>
      <c r="M696" s="2" t="s">
        <v>3854</v>
      </c>
      <c r="N696" s="5" t="s">
        <v>3855</v>
      </c>
    </row>
    <row r="697" spans="1:14">
      <c r="A697" s="5" t="s">
        <v>3848</v>
      </c>
      <c r="B697" s="2" t="s">
        <v>3875</v>
      </c>
      <c r="C697" s="2" t="s">
        <v>3876</v>
      </c>
      <c r="D697" s="2" t="s">
        <v>3877</v>
      </c>
      <c r="E697" s="5" t="s">
        <v>3878</v>
      </c>
      <c r="F697" s="5" t="s">
        <v>135</v>
      </c>
      <c r="G697" s="16" t="s">
        <v>3879</v>
      </c>
      <c r="H697" s="2" t="s">
        <v>3853</v>
      </c>
      <c r="I697" s="2" t="s">
        <v>226</v>
      </c>
      <c r="J697" s="2" t="s">
        <v>30</v>
      </c>
      <c r="K697" s="2">
        <v>27604</v>
      </c>
      <c r="L697" s="2" t="s">
        <v>227</v>
      </c>
      <c r="M697" s="2" t="s">
        <v>3854</v>
      </c>
      <c r="N697" s="5" t="s">
        <v>3855</v>
      </c>
    </row>
    <row r="698" spans="1:14">
      <c r="A698" s="5" t="s">
        <v>3848</v>
      </c>
      <c r="B698" s="2" t="s">
        <v>3905</v>
      </c>
      <c r="C698" s="2" t="s">
        <v>3911</v>
      </c>
      <c r="D698" s="2" t="s">
        <v>3912</v>
      </c>
      <c r="E698" s="16" t="s">
        <v>3913</v>
      </c>
      <c r="F698" s="5" t="s">
        <v>135</v>
      </c>
      <c r="G698" s="16" t="s">
        <v>3914</v>
      </c>
      <c r="H698" s="2" t="s">
        <v>3909</v>
      </c>
      <c r="I698" s="2" t="s">
        <v>226</v>
      </c>
      <c r="J698" s="2" t="s">
        <v>30</v>
      </c>
      <c r="K698" s="2">
        <v>27604</v>
      </c>
      <c r="L698" s="2" t="s">
        <v>227</v>
      </c>
      <c r="M698" s="2" t="s">
        <v>3910</v>
      </c>
      <c r="N698" s="5" t="s">
        <v>3855</v>
      </c>
    </row>
    <row r="699" spans="1:14">
      <c r="A699" s="5" t="s">
        <v>3848</v>
      </c>
      <c r="B699" s="2" t="s">
        <v>3849</v>
      </c>
      <c r="C699" s="4" t="s">
        <v>1383</v>
      </c>
      <c r="D699" s="4" t="s">
        <v>3850</v>
      </c>
      <c r="E699" s="16" t="s">
        <v>3851</v>
      </c>
      <c r="F699" s="5" t="s">
        <v>135</v>
      </c>
      <c r="G699" s="16" t="s">
        <v>3852</v>
      </c>
      <c r="H699" s="2" t="s">
        <v>3853</v>
      </c>
      <c r="I699" s="2" t="s">
        <v>226</v>
      </c>
      <c r="J699" s="2" t="s">
        <v>30</v>
      </c>
      <c r="K699" s="2">
        <v>27604</v>
      </c>
      <c r="L699" s="2" t="s">
        <v>227</v>
      </c>
      <c r="M699" s="2" t="s">
        <v>3854</v>
      </c>
      <c r="N699" s="5" t="s">
        <v>3855</v>
      </c>
    </row>
    <row r="700" spans="1:14">
      <c r="A700" s="5" t="s">
        <v>3848</v>
      </c>
      <c r="B700" s="2" t="s">
        <v>3905</v>
      </c>
      <c r="C700" s="2" t="s">
        <v>3906</v>
      </c>
      <c r="D700" s="2" t="s">
        <v>3907</v>
      </c>
      <c r="E700" s="16" t="s">
        <v>3908</v>
      </c>
      <c r="F700" s="5" t="s">
        <v>135</v>
      </c>
      <c r="G700" s="5" t="str">
        <f>HYPERLINK("mailto:tara.herrshaft@charter.com","tara.herrshaft@charter.com")</f>
        <v>tara.herrshaft@charter.com</v>
      </c>
      <c r="H700" s="2" t="s">
        <v>3909</v>
      </c>
      <c r="I700" s="2" t="s">
        <v>226</v>
      </c>
      <c r="J700" s="2" t="s">
        <v>30</v>
      </c>
      <c r="K700" s="2">
        <v>27604</v>
      </c>
      <c r="L700" s="2" t="s">
        <v>227</v>
      </c>
      <c r="M700" s="2" t="s">
        <v>3910</v>
      </c>
      <c r="N700" s="5" t="s">
        <v>3855</v>
      </c>
    </row>
    <row r="701" spans="1:14">
      <c r="A701" s="5" t="s">
        <v>3848</v>
      </c>
      <c r="B701" s="2" t="s">
        <v>3862</v>
      </c>
      <c r="C701" s="2" t="s">
        <v>603</v>
      </c>
      <c r="D701" s="2" t="s">
        <v>3863</v>
      </c>
      <c r="E701" s="5" t="str">
        <f>HYPERLINK("https://twitter.com/BoyumTWCnews","@BoyumTWCnews")</f>
        <v>@BoyumTWCnews</v>
      </c>
      <c r="F701" s="5" t="s">
        <v>135</v>
      </c>
      <c r="G701" s="5" t="str">
        <f>HYPERLINK("mailto:tim.boyum@charter.com","tim.boyum@charter.com")</f>
        <v>tim.boyum@charter.com</v>
      </c>
      <c r="H701" s="2" t="s">
        <v>3853</v>
      </c>
      <c r="I701" s="2" t="s">
        <v>226</v>
      </c>
      <c r="J701" s="2" t="s">
        <v>30</v>
      </c>
      <c r="K701" s="2">
        <v>28202</v>
      </c>
      <c r="L701" s="2" t="s">
        <v>227</v>
      </c>
      <c r="M701" s="2" t="s">
        <v>3854</v>
      </c>
      <c r="N701" s="5" t="s">
        <v>3855</v>
      </c>
    </row>
    <row r="702" spans="1:14">
      <c r="A702" s="5" t="s">
        <v>3915</v>
      </c>
      <c r="B702" s="2" t="s">
        <v>3905</v>
      </c>
      <c r="C702" s="2" t="s">
        <v>3916</v>
      </c>
      <c r="D702" s="2" t="s">
        <v>3917</v>
      </c>
      <c r="E702" s="16" t="s">
        <v>3918</v>
      </c>
      <c r="F702" s="5" t="s">
        <v>135</v>
      </c>
      <c r="G702" s="5" t="str">
        <f>HYPERLINK("mailto:caroline.blair@charter.com","caroline.blair@charter.com")</f>
        <v>caroline.blair@charter.com</v>
      </c>
      <c r="H702" s="2" t="s">
        <v>3860</v>
      </c>
      <c r="I702" s="2" t="s">
        <v>322</v>
      </c>
      <c r="J702" s="2" t="s">
        <v>30</v>
      </c>
      <c r="K702" s="2">
        <v>28202</v>
      </c>
      <c r="L702" s="2" t="s">
        <v>334</v>
      </c>
      <c r="M702" s="2" t="s">
        <v>3861</v>
      </c>
      <c r="N702" s="5" t="s">
        <v>3855</v>
      </c>
    </row>
    <row r="703" spans="1:14">
      <c r="A703" s="5" t="s">
        <v>3314</v>
      </c>
      <c r="B703" s="2" t="s">
        <v>90</v>
      </c>
      <c r="C703" s="2" t="s">
        <v>2813</v>
      </c>
      <c r="D703" s="2" t="s">
        <v>2814</v>
      </c>
      <c r="E703" s="16" t="s">
        <v>2815</v>
      </c>
      <c r="F703" s="5" t="s">
        <v>2381</v>
      </c>
      <c r="G703" s="16" t="s">
        <v>2816</v>
      </c>
      <c r="H703" s="2" t="s">
        <v>3315</v>
      </c>
      <c r="I703" s="2" t="s">
        <v>3316</v>
      </c>
      <c r="J703" s="2" t="s">
        <v>30</v>
      </c>
      <c r="K703" s="2">
        <v>28580</v>
      </c>
      <c r="L703" s="2" t="s">
        <v>3317</v>
      </c>
      <c r="M703" s="2" t="s">
        <v>3318</v>
      </c>
      <c r="N703" s="16" t="s">
        <v>3319</v>
      </c>
    </row>
    <row r="704" spans="1:14">
      <c r="A704" s="5" t="s">
        <v>3314</v>
      </c>
      <c r="B704" s="2" t="s">
        <v>170</v>
      </c>
      <c r="C704" s="2" t="s">
        <v>3320</v>
      </c>
      <c r="D704" s="2" t="s">
        <v>3321</v>
      </c>
      <c r="E704" s="16" t="s">
        <v>2815</v>
      </c>
      <c r="F704" s="5" t="s">
        <v>2381</v>
      </c>
      <c r="G704" s="16" t="s">
        <v>3322</v>
      </c>
      <c r="H704" s="2" t="s">
        <v>3315</v>
      </c>
      <c r="I704" s="2" t="s">
        <v>3316</v>
      </c>
      <c r="J704" s="2" t="s">
        <v>30</v>
      </c>
      <c r="K704" s="2">
        <v>28580</v>
      </c>
      <c r="L704" s="2" t="s">
        <v>3317</v>
      </c>
      <c r="M704" s="2" t="s">
        <v>3318</v>
      </c>
      <c r="N704" s="16" t="s">
        <v>3319</v>
      </c>
    </row>
    <row r="705" spans="1:14">
      <c r="A705" s="5" t="s">
        <v>3323</v>
      </c>
      <c r="B705" s="2" t="s">
        <v>90</v>
      </c>
      <c r="C705" s="2" t="s">
        <v>3324</v>
      </c>
      <c r="D705" s="2" t="s">
        <v>3325</v>
      </c>
      <c r="E705" s="5" t="str">
        <f>HYPERLINK("https://twitter.com/stanlynewspress","@stanlynewspress")</f>
        <v>@stanlynewspress</v>
      </c>
      <c r="F705" s="5" t="s">
        <v>2381</v>
      </c>
      <c r="G705" s="16" t="s">
        <v>3326</v>
      </c>
      <c r="H705" s="2" t="s">
        <v>3327</v>
      </c>
      <c r="I705" s="2" t="s">
        <v>3328</v>
      </c>
      <c r="J705" s="2" t="s">
        <v>30</v>
      </c>
      <c r="K705" s="2">
        <v>28001</v>
      </c>
      <c r="L705" s="2" t="s">
        <v>3329</v>
      </c>
      <c r="M705" s="2" t="s">
        <v>3330</v>
      </c>
      <c r="N705" s="16" t="s">
        <v>3331</v>
      </c>
    </row>
    <row r="706" spans="1:14">
      <c r="A706" s="5" t="s">
        <v>3323</v>
      </c>
      <c r="B706" s="2" t="s">
        <v>170</v>
      </c>
      <c r="C706" s="2" t="s">
        <v>701</v>
      </c>
      <c r="D706" s="2" t="s">
        <v>125</v>
      </c>
      <c r="E706" s="5" t="str">
        <f>HYPERLINK("https://twitter.com/stanlynewspress","@stanlynewspress")</f>
        <v>@stanlynewspress</v>
      </c>
      <c r="F706" s="5" t="s">
        <v>2381</v>
      </c>
      <c r="G706" s="16" t="s">
        <v>3332</v>
      </c>
      <c r="H706" s="2" t="s">
        <v>3327</v>
      </c>
      <c r="I706" s="2" t="s">
        <v>3328</v>
      </c>
      <c r="J706" s="2" t="s">
        <v>30</v>
      </c>
      <c r="K706" s="2">
        <v>28001</v>
      </c>
      <c r="L706" s="2" t="s">
        <v>3329</v>
      </c>
      <c r="M706" s="2" t="s">
        <v>3333</v>
      </c>
      <c r="N706" s="5" t="s">
        <v>3331</v>
      </c>
    </row>
    <row r="707" spans="1:14">
      <c r="A707" s="5" t="s">
        <v>3323</v>
      </c>
      <c r="B707" s="2" t="s">
        <v>353</v>
      </c>
      <c r="C707" s="2" t="s">
        <v>3334</v>
      </c>
      <c r="D707" s="2" t="s">
        <v>3335</v>
      </c>
      <c r="E707" s="5" t="str">
        <f>HYPERLINK("https://twitter.com/stanlynewspress","@stanlynewspress")</f>
        <v>@stanlynewspress</v>
      </c>
      <c r="F707" s="5" t="s">
        <v>2381</v>
      </c>
      <c r="G707" s="16" t="s">
        <v>3336</v>
      </c>
      <c r="H707" s="2" t="s">
        <v>3327</v>
      </c>
      <c r="I707" s="2" t="s">
        <v>3328</v>
      </c>
      <c r="J707" s="2" t="s">
        <v>30</v>
      </c>
      <c r="K707" s="2">
        <v>28001</v>
      </c>
      <c r="L707" s="2" t="s">
        <v>3329</v>
      </c>
      <c r="M707" s="2" t="s">
        <v>3337</v>
      </c>
      <c r="N707" s="5" t="s">
        <v>3331</v>
      </c>
    </row>
    <row r="708" spans="1:14">
      <c r="A708" s="5" t="s">
        <v>1696</v>
      </c>
      <c r="B708" s="2" t="s">
        <v>1721</v>
      </c>
      <c r="C708" s="2" t="s">
        <v>1722</v>
      </c>
      <c r="D708" s="2" t="s">
        <v>1723</v>
      </c>
      <c r="E708" s="5" t="str">
        <f>HYPERLINK("https://twitter.com/AdamWagnerSN","@AdamWagnerSN")</f>
        <v>@AdamWagnerSN</v>
      </c>
      <c r="F708" s="5" t="s">
        <v>433</v>
      </c>
      <c r="G708" s="16" t="s">
        <v>1724</v>
      </c>
      <c r="H708" s="2" t="s">
        <v>1699</v>
      </c>
      <c r="I708" s="2" t="s">
        <v>381</v>
      </c>
      <c r="J708" s="2" t="s">
        <v>30</v>
      </c>
      <c r="K708" s="2">
        <v>28401</v>
      </c>
      <c r="L708" s="2" t="s">
        <v>382</v>
      </c>
      <c r="M708" s="2" t="s">
        <v>1725</v>
      </c>
      <c r="N708" s="5" t="s">
        <v>1701</v>
      </c>
    </row>
    <row r="709" spans="1:14">
      <c r="A709" s="5" t="s">
        <v>1696</v>
      </c>
      <c r="B709" s="2" t="s">
        <v>468</v>
      </c>
      <c r="C709" s="2" t="s">
        <v>1734</v>
      </c>
      <c r="D709" s="2" t="s">
        <v>1735</v>
      </c>
      <c r="E709" s="5" t="str">
        <f>HYPERLINK("https://twitter.com/AshleyMorrisSN","@AshleyMorrisSN")</f>
        <v>@AshleyMorrisSN</v>
      </c>
      <c r="F709" s="5" t="s">
        <v>433</v>
      </c>
      <c r="G709" s="5" t="str">
        <f>HYPERLINK("mailto:ashley.morris@starnewsonline.com","ashley.morris@starnewsonline.com")</f>
        <v>ashley.morris@starnewsonline.com</v>
      </c>
      <c r="H709" s="2" t="s">
        <v>1699</v>
      </c>
      <c r="I709" s="2" t="s">
        <v>381</v>
      </c>
      <c r="J709" s="2" t="s">
        <v>30</v>
      </c>
      <c r="K709" s="2">
        <v>28401</v>
      </c>
      <c r="L709" s="2" t="s">
        <v>382</v>
      </c>
      <c r="M709" s="2" t="s">
        <v>1736</v>
      </c>
      <c r="N709" s="5" t="s">
        <v>1701</v>
      </c>
    </row>
    <row r="710" spans="1:14">
      <c r="A710" s="5" t="s">
        <v>1696</v>
      </c>
      <c r="B710" s="2" t="s">
        <v>1730</v>
      </c>
      <c r="C710" s="4" t="s">
        <v>874</v>
      </c>
      <c r="D710" s="4" t="s">
        <v>1731</v>
      </c>
      <c r="E710" s="16" t="s">
        <v>1710</v>
      </c>
      <c r="F710" s="5" t="s">
        <v>433</v>
      </c>
      <c r="G710" s="5" t="s">
        <v>1732</v>
      </c>
      <c r="H710" s="2" t="s">
        <v>1699</v>
      </c>
      <c r="I710" s="2" t="s">
        <v>381</v>
      </c>
      <c r="J710" s="2" t="s">
        <v>30</v>
      </c>
      <c r="K710" s="2">
        <v>28401</v>
      </c>
      <c r="L710" s="2" t="s">
        <v>382</v>
      </c>
      <c r="M710" s="2" t="s">
        <v>1733</v>
      </c>
      <c r="N710" s="5" t="s">
        <v>1701</v>
      </c>
    </row>
    <row r="711" spans="1:14">
      <c r="A711" s="5" t="s">
        <v>1696</v>
      </c>
      <c r="B711" s="2" t="s">
        <v>1726</v>
      </c>
      <c r="C711" s="2" t="s">
        <v>1727</v>
      </c>
      <c r="D711" s="2" t="s">
        <v>1728</v>
      </c>
      <c r="E711" s="5" t="str">
        <f>HYPERLINK("https://twitter.com/CammieBellamySN","@CammieBellamySN")</f>
        <v>@CammieBellamySN</v>
      </c>
      <c r="F711" s="5" t="s">
        <v>433</v>
      </c>
      <c r="G711" s="5" t="str">
        <f>HYPERLINK("mailto:cammie.bellamy@starnewsonline.com","cammie.bellamy@starnewsonline.com")</f>
        <v>cammie.bellamy@starnewsonline.com</v>
      </c>
      <c r="H711" s="2" t="s">
        <v>1699</v>
      </c>
      <c r="I711" s="2" t="s">
        <v>381</v>
      </c>
      <c r="J711" s="2" t="s">
        <v>30</v>
      </c>
      <c r="K711" s="2">
        <v>28401</v>
      </c>
      <c r="L711" s="2" t="s">
        <v>382</v>
      </c>
      <c r="M711" s="2" t="s">
        <v>1729</v>
      </c>
      <c r="N711" s="16" t="s">
        <v>1701</v>
      </c>
    </row>
    <row r="712" spans="1:14">
      <c r="A712" s="5" t="s">
        <v>1696</v>
      </c>
      <c r="B712" s="2" t="s">
        <v>123</v>
      </c>
      <c r="C712" s="2" t="s">
        <v>17</v>
      </c>
      <c r="D712" s="2" t="s">
        <v>1709</v>
      </c>
      <c r="E712" s="16" t="s">
        <v>1710</v>
      </c>
      <c r="F712" s="5" t="s">
        <v>433</v>
      </c>
      <c r="G712" s="5" t="s">
        <v>1711</v>
      </c>
      <c r="H712" s="2" t="s">
        <v>1699</v>
      </c>
      <c r="I712" s="2" t="s">
        <v>381</v>
      </c>
      <c r="J712" s="2" t="s">
        <v>30</v>
      </c>
      <c r="K712" s="2">
        <v>28401</v>
      </c>
      <c r="L712" s="2" t="s">
        <v>382</v>
      </c>
      <c r="M712" s="2" t="s">
        <v>1712</v>
      </c>
      <c r="N712" s="5" t="s">
        <v>1701</v>
      </c>
    </row>
    <row r="713" spans="1:14">
      <c r="A713" s="5" t="s">
        <v>1696</v>
      </c>
      <c r="B713" s="2" t="s">
        <v>1713</v>
      </c>
      <c r="C713" s="2" t="s">
        <v>1714</v>
      </c>
      <c r="D713" s="2" t="s">
        <v>1715</v>
      </c>
      <c r="E713" s="5" t="str">
        <f>HYPERLINK("https://twitter.com/GarethMcGrathSN","@GarethMcGrathSN")</f>
        <v>@GarethMcGrathSN</v>
      </c>
      <c r="F713" s="5" t="s">
        <v>433</v>
      </c>
      <c r="G713" s="5" t="str">
        <f>HYPERLINK("mailto:gareth.mcgrath@starnewsonline.com","gareth.mcgrath@starnewsonline.com")</f>
        <v>gareth.mcgrath@starnewsonline.com</v>
      </c>
      <c r="H713" s="2" t="s">
        <v>1699</v>
      </c>
      <c r="I713" s="2" t="s">
        <v>381</v>
      </c>
      <c r="J713" s="2" t="s">
        <v>30</v>
      </c>
      <c r="K713" s="2">
        <v>28401</v>
      </c>
      <c r="L713" s="2" t="s">
        <v>382</v>
      </c>
      <c r="M713" s="2" t="s">
        <v>1716</v>
      </c>
      <c r="N713" s="5" t="s">
        <v>1701</v>
      </c>
    </row>
    <row r="714" spans="1:14">
      <c r="A714" s="5" t="s">
        <v>1696</v>
      </c>
      <c r="B714" s="2" t="s">
        <v>1737</v>
      </c>
      <c r="C714" s="2" t="s">
        <v>1593</v>
      </c>
      <c r="D714" s="2" t="s">
        <v>1126</v>
      </c>
      <c r="E714" s="5" t="str">
        <f>HYPERLINK("https://twitter.com/HunterIngramSN","@HunterIngramSN")</f>
        <v>@HunterIngramSN</v>
      </c>
      <c r="F714" s="5" t="s">
        <v>433</v>
      </c>
      <c r="G714" s="5" t="str">
        <f>HYPERLINK("mailto:hunter.ingram@starnewsonline.com","hunter.ingram@starnewsonline.com")</f>
        <v>hunter.ingram@starnewsonline.com</v>
      </c>
      <c r="H714" s="2" t="s">
        <v>1699</v>
      </c>
      <c r="I714" s="2" t="s">
        <v>381</v>
      </c>
      <c r="J714" s="2" t="s">
        <v>30</v>
      </c>
      <c r="K714" s="2">
        <v>28401</v>
      </c>
      <c r="L714" s="2" t="s">
        <v>382</v>
      </c>
      <c r="M714" s="2" t="s">
        <v>1738</v>
      </c>
      <c r="N714" s="5" t="s">
        <v>1701</v>
      </c>
    </row>
    <row r="715" spans="1:14">
      <c r="A715" s="5" t="s">
        <v>1696</v>
      </c>
      <c r="B715" s="2" t="s">
        <v>1697</v>
      </c>
      <c r="C715" s="2" t="s">
        <v>246</v>
      </c>
      <c r="D715" s="2" t="s">
        <v>1698</v>
      </c>
      <c r="E715" s="5" t="str">
        <f>HYPERLINK("https://twitter.com/johnstatonsn?lang=en","@JohnStatonSN")</f>
        <v>@JohnStatonSN</v>
      </c>
      <c r="F715" s="5" t="s">
        <v>433</v>
      </c>
      <c r="G715" s="5" t="str">
        <f>HYPERLINK("mailto:john.staton@starnewsonline.com","john.staton@starnewsonline.com")</f>
        <v>john.staton@starnewsonline.com</v>
      </c>
      <c r="H715" s="2" t="s">
        <v>1699</v>
      </c>
      <c r="I715" s="2" t="s">
        <v>381</v>
      </c>
      <c r="J715" s="2" t="s">
        <v>30</v>
      </c>
      <c r="K715" s="2">
        <v>28401</v>
      </c>
      <c r="L715" s="2" t="s">
        <v>382</v>
      </c>
      <c r="M715" s="2" t="s">
        <v>1700</v>
      </c>
      <c r="N715" s="5" t="s">
        <v>1701</v>
      </c>
    </row>
    <row r="716" spans="1:14">
      <c r="A716" s="5" t="s">
        <v>1696</v>
      </c>
      <c r="B716" s="2" t="s">
        <v>353</v>
      </c>
      <c r="C716" s="2" t="s">
        <v>1174</v>
      </c>
      <c r="D716" s="2" t="s">
        <v>1154</v>
      </c>
      <c r="E716" s="16" t="s">
        <v>1710</v>
      </c>
      <c r="F716" s="5" t="s">
        <v>433</v>
      </c>
      <c r="G716" s="5" t="str">
        <f>HYPERLINK("mailto:mike.distelhorst@starnewsonline.com","mike.distelhorst@starnewsonline.com")</f>
        <v>mike.distelhorst@starnewsonline.com</v>
      </c>
      <c r="H716" s="2" t="s">
        <v>1699</v>
      </c>
      <c r="I716" s="2" t="s">
        <v>381</v>
      </c>
      <c r="J716" s="2" t="s">
        <v>30</v>
      </c>
      <c r="K716" s="2">
        <v>28401</v>
      </c>
      <c r="L716" s="2" t="s">
        <v>382</v>
      </c>
      <c r="M716" s="2" t="s">
        <v>1720</v>
      </c>
      <c r="N716" s="5" t="s">
        <v>1701</v>
      </c>
    </row>
    <row r="717" spans="1:14">
      <c r="A717" s="5" t="s">
        <v>1696</v>
      </c>
      <c r="B717" s="2" t="s">
        <v>57</v>
      </c>
      <c r="C717" s="2" t="s">
        <v>1706</v>
      </c>
      <c r="D717" s="2" t="s">
        <v>1707</v>
      </c>
      <c r="E717" s="5" t="str">
        <f>HYPERLINK("https://twitter.com/PamSander","@PamSander")</f>
        <v>@PamSander</v>
      </c>
      <c r="F717" s="5" t="s">
        <v>433</v>
      </c>
      <c r="G717" s="5" t="str">
        <f>HYPERLINK("mailto:pam.sander@starnewsonline.com","pam.sander@starnewsonline.com")</f>
        <v>pam.sander@starnewsonline.com</v>
      </c>
      <c r="H717" s="2" t="s">
        <v>1699</v>
      </c>
      <c r="I717" s="2" t="s">
        <v>381</v>
      </c>
      <c r="J717" s="2" t="s">
        <v>30</v>
      </c>
      <c r="K717" s="2">
        <v>28401</v>
      </c>
      <c r="L717" s="2" t="s">
        <v>382</v>
      </c>
      <c r="M717" s="2" t="s">
        <v>1708</v>
      </c>
      <c r="N717" s="5" t="s">
        <v>1701</v>
      </c>
    </row>
    <row r="718" spans="1:14">
      <c r="A718" s="5" t="s">
        <v>1696</v>
      </c>
      <c r="B718" s="2" t="s">
        <v>1702</v>
      </c>
      <c r="C718" s="2" t="s">
        <v>1703</v>
      </c>
      <c r="D718" s="2" t="s">
        <v>1704</v>
      </c>
      <c r="E718" s="5" t="str">
        <f>HYPERLINK("https://twitter.com/scottnunn","@scottnunn")</f>
        <v>@scottnunn</v>
      </c>
      <c r="F718" s="5" t="s">
        <v>433</v>
      </c>
      <c r="G718" s="5" t="str">
        <f>HYPERLINK("mailto:scott.nunn@starnewsonline.com","scott.nunn@starnewsonline.com")</f>
        <v>scott.nunn@starnewsonline.com</v>
      </c>
      <c r="H718" s="2" t="s">
        <v>1699</v>
      </c>
      <c r="I718" s="2" t="s">
        <v>381</v>
      </c>
      <c r="J718" s="2" t="s">
        <v>30</v>
      </c>
      <c r="K718" s="2">
        <v>28401</v>
      </c>
      <c r="L718" s="2" t="s">
        <v>382</v>
      </c>
      <c r="M718" s="2" t="s">
        <v>1705</v>
      </c>
      <c r="N718" s="5" t="s">
        <v>1701</v>
      </c>
    </row>
    <row r="719" spans="1:14">
      <c r="A719" s="5" t="s">
        <v>1696</v>
      </c>
      <c r="B719" s="2" t="s">
        <v>129</v>
      </c>
      <c r="C719" s="2" t="s">
        <v>537</v>
      </c>
      <c r="D719" s="2" t="s">
        <v>491</v>
      </c>
      <c r="E719" s="5" t="str">
        <f>HYPERLINK("https://twitter.com/SherryJones73","@SherryJones73")</f>
        <v>@SherryJones73</v>
      </c>
      <c r="F719" s="5" t="s">
        <v>433</v>
      </c>
      <c r="G719" s="5" t="str">
        <f>HYPERLINK("mailto:sherry.jones@starnewsonline.com","sherry.jones@starnewsonline.com")</f>
        <v>sherry.jones@starnewsonline.com</v>
      </c>
      <c r="H719" s="2" t="s">
        <v>1699</v>
      </c>
      <c r="I719" s="2" t="s">
        <v>381</v>
      </c>
      <c r="J719" s="2" t="s">
        <v>30</v>
      </c>
      <c r="K719" s="2">
        <v>28401</v>
      </c>
      <c r="L719" s="2" t="s">
        <v>382</v>
      </c>
      <c r="M719" s="2" t="s">
        <v>1717</v>
      </c>
      <c r="N719" s="5" t="s">
        <v>1701</v>
      </c>
    </row>
    <row r="720" spans="1:14">
      <c r="A720" s="5" t="s">
        <v>1696</v>
      </c>
      <c r="B720" s="2" t="s">
        <v>289</v>
      </c>
      <c r="C720" s="4"/>
      <c r="D720" s="4"/>
      <c r="E720" s="5" t="str">
        <f>HYPERLINK("https://twitter.com/StarNewsOnline","@StarNewsOnline")</f>
        <v>@StarNewsOnline</v>
      </c>
      <c r="F720" s="5" t="s">
        <v>433</v>
      </c>
      <c r="G720" s="5" t="str">
        <f>HYPERLINK("mailto:breakingnews@starnewsonline.com","breakingnews@starnewsonline.com")</f>
        <v>breakingnews@starnewsonline.com</v>
      </c>
      <c r="H720" s="2" t="s">
        <v>1718</v>
      </c>
      <c r="I720" s="2" t="s">
        <v>381</v>
      </c>
      <c r="J720" s="2" t="s">
        <v>30</v>
      </c>
      <c r="K720" s="2">
        <v>28402</v>
      </c>
      <c r="L720" s="2" t="s">
        <v>382</v>
      </c>
      <c r="M720" s="2" t="s">
        <v>1719</v>
      </c>
      <c r="N720" s="5" t="s">
        <v>1701</v>
      </c>
    </row>
    <row r="721" spans="1:14">
      <c r="A721" s="5" t="s">
        <v>1739</v>
      </c>
      <c r="B721" s="2" t="s">
        <v>49</v>
      </c>
      <c r="C721" s="4"/>
      <c r="D721" s="4"/>
      <c r="E721" s="5" t="str">
        <f>HYPERLINK("https://twitter.com/StarNewsOnline","@StarNewsOnline")</f>
        <v>@StarNewsOnline</v>
      </c>
      <c r="F721" s="5" t="s">
        <v>433</v>
      </c>
      <c r="G721" s="5" t="str">
        <f>HYPERLINK("mailto:pam.sander@starnewsonline.com","pam.sander@starnewsonline.com")</f>
        <v>pam.sander@starnewsonline.com</v>
      </c>
      <c r="H721" s="2" t="s">
        <v>1718</v>
      </c>
      <c r="I721" s="2" t="s">
        <v>381</v>
      </c>
      <c r="J721" s="2" t="s">
        <v>30</v>
      </c>
      <c r="K721" s="2">
        <v>28402</v>
      </c>
      <c r="L721" s="2" t="s">
        <v>382</v>
      </c>
      <c r="M721" s="2" t="s">
        <v>1740</v>
      </c>
      <c r="N721" s="5" t="s">
        <v>1701</v>
      </c>
    </row>
    <row r="722" spans="1:14">
      <c r="A722" s="5" t="s">
        <v>3338</v>
      </c>
      <c r="B722" s="2" t="s">
        <v>170</v>
      </c>
      <c r="C722" s="2" t="s">
        <v>1979</v>
      </c>
      <c r="D722" s="2" t="s">
        <v>3344</v>
      </c>
      <c r="E722" s="5" t="str">
        <f>HYPERLINK("https://twitter.com/StatePortPilot","@StatePortPilot")</f>
        <v>@StatePortPilot</v>
      </c>
      <c r="F722" s="5" t="s">
        <v>2381</v>
      </c>
      <c r="G722" s="16" t="s">
        <v>3345</v>
      </c>
      <c r="H722" s="2" t="s">
        <v>3340</v>
      </c>
      <c r="I722" s="2" t="s">
        <v>3341</v>
      </c>
      <c r="J722" s="2" t="s">
        <v>30</v>
      </c>
      <c r="K722" s="2">
        <v>28461</v>
      </c>
      <c r="L722" s="2" t="s">
        <v>2517</v>
      </c>
      <c r="M722" s="2" t="s">
        <v>3346</v>
      </c>
      <c r="N722" s="16" t="s">
        <v>3343</v>
      </c>
    </row>
    <row r="723" spans="1:14">
      <c r="A723" s="5" t="s">
        <v>3338</v>
      </c>
      <c r="B723" s="2" t="s">
        <v>673</v>
      </c>
      <c r="C723" s="4" t="s">
        <v>17</v>
      </c>
      <c r="D723" s="4" t="s">
        <v>3349</v>
      </c>
      <c r="E723" s="5" t="str">
        <f>HYPERLINK("https://twitter.com/StatePortPilot","@StatePortPilot")</f>
        <v>@StatePortPilot</v>
      </c>
      <c r="F723" s="5" t="s">
        <v>2381</v>
      </c>
      <c r="G723" s="16" t="s">
        <v>3350</v>
      </c>
      <c r="H723" s="2" t="s">
        <v>3340</v>
      </c>
      <c r="I723" s="2" t="s">
        <v>3341</v>
      </c>
      <c r="J723" s="2" t="s">
        <v>30</v>
      </c>
      <c r="K723" s="2">
        <v>28461</v>
      </c>
      <c r="L723" s="2" t="s">
        <v>2517</v>
      </c>
      <c r="M723" s="2" t="s">
        <v>3351</v>
      </c>
      <c r="N723" s="5" t="s">
        <v>3343</v>
      </c>
    </row>
    <row r="724" spans="1:14">
      <c r="A724" s="5" t="s">
        <v>3338</v>
      </c>
      <c r="B724" s="2" t="s">
        <v>170</v>
      </c>
      <c r="C724" s="2" t="s">
        <v>1664</v>
      </c>
      <c r="D724" s="2" t="s">
        <v>3352</v>
      </c>
      <c r="E724" s="5" t="str">
        <f>HYPERLINK("https://twitter.com/StatePortPilot","@StatePortPilot")</f>
        <v>@StatePortPilot</v>
      </c>
      <c r="F724" s="5" t="s">
        <v>2381</v>
      </c>
      <c r="G724" s="16" t="s">
        <v>3353</v>
      </c>
      <c r="H724" s="2" t="s">
        <v>3340</v>
      </c>
      <c r="I724" s="2" t="s">
        <v>3341</v>
      </c>
      <c r="J724" s="2" t="s">
        <v>30</v>
      </c>
      <c r="K724" s="2">
        <v>28461</v>
      </c>
      <c r="L724" s="2" t="s">
        <v>2517</v>
      </c>
      <c r="M724" s="2" t="s">
        <v>3354</v>
      </c>
      <c r="N724" s="5" t="s">
        <v>3343</v>
      </c>
    </row>
    <row r="725" spans="1:14">
      <c r="A725" s="5" t="s">
        <v>3338</v>
      </c>
      <c r="B725" s="2" t="s">
        <v>123</v>
      </c>
      <c r="C725" s="2" t="s">
        <v>884</v>
      </c>
      <c r="D725" s="2" t="s">
        <v>1614</v>
      </c>
      <c r="E725" s="5" t="str">
        <f>HYPERLINK("https://twitter.com/StatePortPilot","@StatePortPilot")</f>
        <v>@StatePortPilot</v>
      </c>
      <c r="F725" s="5" t="s">
        <v>2381</v>
      </c>
      <c r="G725" s="16" t="s">
        <v>3347</v>
      </c>
      <c r="H725" s="2" t="s">
        <v>3340</v>
      </c>
      <c r="I725" s="2" t="s">
        <v>3341</v>
      </c>
      <c r="J725" s="2" t="s">
        <v>30</v>
      </c>
      <c r="K725" s="2">
        <v>28461</v>
      </c>
      <c r="L725" s="2" t="s">
        <v>2517</v>
      </c>
      <c r="M725" s="2" t="s">
        <v>3348</v>
      </c>
      <c r="N725" s="5" t="s">
        <v>3343</v>
      </c>
    </row>
    <row r="726" spans="1:14">
      <c r="A726" s="5" t="s">
        <v>3338</v>
      </c>
      <c r="B726" s="2" t="s">
        <v>820</v>
      </c>
      <c r="C726" s="2" t="s">
        <v>3013</v>
      </c>
      <c r="D726" s="2" t="s">
        <v>570</v>
      </c>
      <c r="E726" s="5" t="str">
        <f>HYPERLINK("https://twitter.com/StatePortPilot","@StatePortPilot")</f>
        <v>@StatePortPilot</v>
      </c>
      <c r="F726" s="5" t="s">
        <v>2381</v>
      </c>
      <c r="G726" s="16" t="s">
        <v>3339</v>
      </c>
      <c r="H726" s="2" t="s">
        <v>3340</v>
      </c>
      <c r="I726" s="2" t="s">
        <v>3341</v>
      </c>
      <c r="J726" s="2" t="s">
        <v>30</v>
      </c>
      <c r="K726" s="2">
        <v>28461</v>
      </c>
      <c r="L726" s="2" t="s">
        <v>2517</v>
      </c>
      <c r="M726" s="2" t="s">
        <v>3342</v>
      </c>
      <c r="N726" s="5" t="s">
        <v>3343</v>
      </c>
    </row>
    <row r="727" spans="1:14">
      <c r="A727" s="5" t="s">
        <v>3338</v>
      </c>
      <c r="B727" s="2" t="s">
        <v>3355</v>
      </c>
      <c r="C727" s="2" t="s">
        <v>3356</v>
      </c>
      <c r="D727" s="2" t="s">
        <v>1614</v>
      </c>
      <c r="E727" s="5" t="str">
        <f>HYPERLINK("https://twitter.com/StatePortPilot","@StatePortPilot")</f>
        <v>@StatePortPilot</v>
      </c>
      <c r="F727" s="5" t="s">
        <v>2381</v>
      </c>
      <c r="G727" s="16" t="s">
        <v>3357</v>
      </c>
      <c r="H727" s="2" t="s">
        <v>3340</v>
      </c>
      <c r="I727" s="2" t="s">
        <v>3341</v>
      </c>
      <c r="J727" s="2" t="s">
        <v>30</v>
      </c>
      <c r="K727" s="2">
        <v>28461</v>
      </c>
      <c r="L727" s="2" t="s">
        <v>2517</v>
      </c>
      <c r="M727" s="2" t="s">
        <v>3358</v>
      </c>
      <c r="N727" s="5" t="s">
        <v>3343</v>
      </c>
    </row>
    <row r="728" spans="1:14">
      <c r="A728" s="5" t="s">
        <v>1741</v>
      </c>
      <c r="B728" s="2" t="s">
        <v>90</v>
      </c>
      <c r="C728" s="2" t="s">
        <v>246</v>
      </c>
      <c r="D728" s="2" t="s">
        <v>1742</v>
      </c>
      <c r="E728" s="16" t="s">
        <v>5210</v>
      </c>
      <c r="F728" s="5" t="s">
        <v>433</v>
      </c>
      <c r="G728" s="16" t="s">
        <v>1743</v>
      </c>
      <c r="H728" s="2" t="s">
        <v>1744</v>
      </c>
      <c r="I728" s="2" t="s">
        <v>1745</v>
      </c>
      <c r="J728" s="2" t="s">
        <v>30</v>
      </c>
      <c r="K728" s="2">
        <v>28677</v>
      </c>
      <c r="L728" s="2" t="s">
        <v>1746</v>
      </c>
      <c r="M728" s="2" t="s">
        <v>1747</v>
      </c>
      <c r="N728" s="16" t="s">
        <v>1748</v>
      </c>
    </row>
    <row r="729" spans="1:14">
      <c r="A729" s="5" t="s">
        <v>1741</v>
      </c>
      <c r="B729" s="2" t="s">
        <v>170</v>
      </c>
      <c r="C729" s="2" t="s">
        <v>390</v>
      </c>
      <c r="D729" s="2" t="s">
        <v>1750</v>
      </c>
      <c r="E729" s="16" t="s">
        <v>1751</v>
      </c>
      <c r="F729" s="5" t="s">
        <v>433</v>
      </c>
      <c r="G729" s="16" t="s">
        <v>1752</v>
      </c>
      <c r="H729" s="2" t="s">
        <v>1744</v>
      </c>
      <c r="I729" s="2" t="s">
        <v>1745</v>
      </c>
      <c r="J729" s="2" t="s">
        <v>30</v>
      </c>
      <c r="K729" s="2">
        <v>28677</v>
      </c>
      <c r="L729" s="2" t="s">
        <v>1746</v>
      </c>
      <c r="M729" s="2" t="s">
        <v>1749</v>
      </c>
      <c r="N729" s="16" t="s">
        <v>1748</v>
      </c>
    </row>
    <row r="730" spans="1:14">
      <c r="A730" s="5" t="s">
        <v>1741</v>
      </c>
      <c r="B730" s="2" t="s">
        <v>170</v>
      </c>
      <c r="C730" s="2" t="s">
        <v>1753</v>
      </c>
      <c r="D730" s="2" t="s">
        <v>532</v>
      </c>
      <c r="E730" s="16" t="s">
        <v>5210</v>
      </c>
      <c r="F730" s="5" t="s">
        <v>433</v>
      </c>
      <c r="G730" s="16" t="s">
        <v>1754</v>
      </c>
      <c r="H730" s="2" t="s">
        <v>1755</v>
      </c>
      <c r="I730" s="2" t="s">
        <v>1745</v>
      </c>
      <c r="J730" s="2" t="s">
        <v>30</v>
      </c>
      <c r="K730" s="2">
        <v>28677</v>
      </c>
      <c r="L730" s="2" t="s">
        <v>1746</v>
      </c>
      <c r="M730" s="2" t="s">
        <v>1749</v>
      </c>
      <c r="N730" s="16" t="s">
        <v>1748</v>
      </c>
    </row>
    <row r="731" spans="1:14">
      <c r="A731" s="5" t="s">
        <v>1741</v>
      </c>
      <c r="B731" s="2" t="s">
        <v>49</v>
      </c>
      <c r="C731" s="4"/>
      <c r="D731" s="4"/>
      <c r="E731" s="5" t="str">
        <f>HYPERLINK("https://twitter.com/statesville","@statesville")</f>
        <v>@statesville</v>
      </c>
      <c r="F731" s="5" t="s">
        <v>433</v>
      </c>
      <c r="G731" s="5" t="str">
        <f>HYPERLINK("mailto:news@statesville.com","news@statesville.com")</f>
        <v>news@statesville.com</v>
      </c>
      <c r="H731" s="2" t="s">
        <v>1744</v>
      </c>
      <c r="I731" s="2" t="s">
        <v>1745</v>
      </c>
      <c r="J731" s="2" t="s">
        <v>30</v>
      </c>
      <c r="K731" s="2">
        <v>28677</v>
      </c>
      <c r="L731" s="2" t="s">
        <v>1746</v>
      </c>
      <c r="M731" s="2" t="s">
        <v>1749</v>
      </c>
      <c r="N731" s="16" t="s">
        <v>1748</v>
      </c>
    </row>
    <row r="732" spans="1:14">
      <c r="A732" s="5" t="s">
        <v>1741</v>
      </c>
      <c r="B732" s="2" t="s">
        <v>68</v>
      </c>
      <c r="C732" s="4"/>
      <c r="D732" s="4"/>
      <c r="E732" s="5" t="str">
        <f>HYPERLINK("https://twitter.com/statesville","@statesville")</f>
        <v>@statesville</v>
      </c>
      <c r="F732" s="5" t="s">
        <v>433</v>
      </c>
      <c r="G732" s="5" t="str">
        <f>HYPERLINK("mailto:news@statesville.com","news@statesville.com")</f>
        <v>news@statesville.com</v>
      </c>
      <c r="H732" s="2" t="s">
        <v>1744</v>
      </c>
      <c r="I732" s="2" t="s">
        <v>1745</v>
      </c>
      <c r="J732" s="2" t="s">
        <v>30</v>
      </c>
      <c r="K732" s="2">
        <v>28677</v>
      </c>
      <c r="L732" s="2" t="s">
        <v>1746</v>
      </c>
      <c r="M732" s="2" t="s">
        <v>1749</v>
      </c>
      <c r="N732" s="5" t="s">
        <v>1748</v>
      </c>
    </row>
    <row r="733" spans="1:14">
      <c r="A733" s="5" t="s">
        <v>3359</v>
      </c>
      <c r="B733" s="2" t="s">
        <v>90</v>
      </c>
      <c r="C733" s="4" t="s">
        <v>1140</v>
      </c>
      <c r="D733" s="4" t="s">
        <v>3360</v>
      </c>
      <c r="E733" s="5" t="str">
        <f>HYPERLINK("https://twitter.com/stokesnews","@stokesnews")</f>
        <v>@stokesnews</v>
      </c>
      <c r="F733" s="5" t="s">
        <v>2381</v>
      </c>
      <c r="G733" s="5" t="s">
        <v>3361</v>
      </c>
      <c r="H733" s="2" t="s">
        <v>3362</v>
      </c>
      <c r="I733" s="2" t="s">
        <v>3363</v>
      </c>
      <c r="J733" s="2" t="s">
        <v>30</v>
      </c>
      <c r="K733" s="2">
        <v>27021</v>
      </c>
      <c r="L733" s="2" t="s">
        <v>3169</v>
      </c>
      <c r="M733" s="2" t="s">
        <v>3364</v>
      </c>
      <c r="N733" s="5" t="s">
        <v>1748</v>
      </c>
    </row>
    <row r="734" spans="1:14">
      <c r="A734" s="5" t="s">
        <v>1756</v>
      </c>
      <c r="B734" s="2" t="s">
        <v>170</v>
      </c>
      <c r="C734" s="4" t="s">
        <v>1767</v>
      </c>
      <c r="D734" s="4" t="s">
        <v>1768</v>
      </c>
      <c r="E734" s="5" t="str">
        <f>HYPERLINK("https://twitter.com/charliehallnbsj?lang=en","@CharlieHallNBSJ")</f>
        <v>@CharlieHallNBSJ</v>
      </c>
      <c r="F734" s="5" t="s">
        <v>433</v>
      </c>
      <c r="G734" s="5" t="str">
        <f>HYPERLINK("mailto:charlie.hall@newbernsj.com","charlie.hall@newbernsj.com")</f>
        <v>charlie.hall@newbernsj.com</v>
      </c>
      <c r="H734" s="2" t="s">
        <v>1757</v>
      </c>
      <c r="I734" s="2" t="s">
        <v>1758</v>
      </c>
      <c r="J734" s="2" t="s">
        <v>30</v>
      </c>
      <c r="K734" s="2">
        <v>28562</v>
      </c>
      <c r="L734" s="2" t="s">
        <v>1759</v>
      </c>
      <c r="M734" s="2" t="s">
        <v>1769</v>
      </c>
      <c r="N734" s="5" t="s">
        <v>1761</v>
      </c>
    </row>
    <row r="735" spans="1:14">
      <c r="A735" s="5" t="s">
        <v>1756</v>
      </c>
      <c r="B735" s="2" t="s">
        <v>90</v>
      </c>
      <c r="C735" s="4" t="s">
        <v>701</v>
      </c>
      <c r="D735" s="4" t="s">
        <v>1167</v>
      </c>
      <c r="E735" s="5" t="str">
        <f>HYPERLINK("https://twitter.com/NBSunJournal","@NBSunJournal")</f>
        <v>@NBSunJournal</v>
      </c>
      <c r="F735" s="5" t="s">
        <v>433</v>
      </c>
      <c r="G735" s="5" t="s">
        <v>1168</v>
      </c>
      <c r="H735" s="2" t="s">
        <v>1757</v>
      </c>
      <c r="I735" s="2" t="s">
        <v>1758</v>
      </c>
      <c r="J735" s="2" t="s">
        <v>30</v>
      </c>
      <c r="K735" s="2">
        <v>28562</v>
      </c>
      <c r="L735" s="2" t="s">
        <v>1759</v>
      </c>
      <c r="M735" s="2" t="s">
        <v>1760</v>
      </c>
      <c r="N735" s="5" t="s">
        <v>1761</v>
      </c>
    </row>
    <row r="736" spans="1:14">
      <c r="A736" s="5" t="s">
        <v>1756</v>
      </c>
      <c r="B736" s="2" t="s">
        <v>129</v>
      </c>
      <c r="C736" s="2" t="s">
        <v>1762</v>
      </c>
      <c r="D736" s="2" t="s">
        <v>1763</v>
      </c>
      <c r="E736" s="5" t="str">
        <f>HYPERLINK("https://twitter.com/NBSunJournal","@NBSunJournal")</f>
        <v>@NBSunJournal</v>
      </c>
      <c r="F736" s="5" t="s">
        <v>433</v>
      </c>
      <c r="G736" s="16" t="s">
        <v>1764</v>
      </c>
      <c r="H736" s="2" t="s">
        <v>1757</v>
      </c>
      <c r="I736" s="2" t="s">
        <v>1758</v>
      </c>
      <c r="J736" s="2" t="s">
        <v>30</v>
      </c>
      <c r="K736" s="2">
        <v>28562</v>
      </c>
      <c r="L736" s="2" t="s">
        <v>1759</v>
      </c>
      <c r="M736" s="2" t="s">
        <v>1765</v>
      </c>
      <c r="N736" s="16" t="s">
        <v>1761</v>
      </c>
    </row>
    <row r="737" spans="1:14">
      <c r="A737" s="5" t="s">
        <v>1756</v>
      </c>
      <c r="B737" s="2" t="s">
        <v>49</v>
      </c>
      <c r="C737" s="4"/>
      <c r="D737" s="4"/>
      <c r="E737" s="5" t="str">
        <f>HYPERLINK("https://twitter.com/NBSunJournal","@NBSunJournal")</f>
        <v>@NBSunJournal</v>
      </c>
      <c r="F737" s="5" t="s">
        <v>433</v>
      </c>
      <c r="G737" s="5" t="str">
        <f>HYPERLINK("mailto:sjletters@newbernsj.com","sjletters@newbernsj.com")</f>
        <v>sjletters@newbernsj.com</v>
      </c>
      <c r="H737" s="2" t="s">
        <v>1757</v>
      </c>
      <c r="I737" s="2" t="s">
        <v>1758</v>
      </c>
      <c r="J737" s="2" t="s">
        <v>30</v>
      </c>
      <c r="K737" s="2">
        <v>28562</v>
      </c>
      <c r="L737" s="2" t="s">
        <v>1759</v>
      </c>
      <c r="M737" s="2" t="s">
        <v>1760</v>
      </c>
      <c r="N737" s="5" t="s">
        <v>1761</v>
      </c>
    </row>
    <row r="738" spans="1:14">
      <c r="A738" s="5" t="s">
        <v>1756</v>
      </c>
      <c r="B738" s="2" t="s">
        <v>68</v>
      </c>
      <c r="C738" s="4"/>
      <c r="D738" s="4"/>
      <c r="E738" s="5" t="str">
        <f>HYPERLINK("https://twitter.com/NBSunJournal","@NBSunJournal")</f>
        <v>@NBSunJournal</v>
      </c>
      <c r="F738" s="5" t="s">
        <v>433</v>
      </c>
      <c r="H738" s="2" t="s">
        <v>1757</v>
      </c>
      <c r="I738" s="2" t="s">
        <v>1758</v>
      </c>
      <c r="J738" s="2" t="s">
        <v>30</v>
      </c>
      <c r="K738" s="2">
        <v>28562</v>
      </c>
      <c r="L738" s="2" t="s">
        <v>1759</v>
      </c>
      <c r="M738" s="2" t="s">
        <v>1766</v>
      </c>
      <c r="N738" s="5" t="s">
        <v>1761</v>
      </c>
    </row>
    <row r="739" spans="1:14">
      <c r="A739" s="5" t="s">
        <v>3365</v>
      </c>
      <c r="B739" s="2" t="s">
        <v>90</v>
      </c>
      <c r="C739" s="4" t="s">
        <v>3366</v>
      </c>
      <c r="D739" s="4" t="s">
        <v>3367</v>
      </c>
      <c r="E739" s="5" t="s">
        <v>5195</v>
      </c>
      <c r="F739" s="5" t="s">
        <v>2381</v>
      </c>
      <c r="G739" s="16" t="s">
        <v>3368</v>
      </c>
      <c r="H739" s="2" t="s">
        <v>3369</v>
      </c>
      <c r="I739" s="2" t="s">
        <v>3370</v>
      </c>
      <c r="J739" s="2" t="s">
        <v>30</v>
      </c>
      <c r="K739" s="2">
        <v>28463</v>
      </c>
      <c r="L739" s="2" t="s">
        <v>3135</v>
      </c>
      <c r="M739" s="2" t="s">
        <v>3371</v>
      </c>
      <c r="N739" s="5" t="s">
        <v>1761</v>
      </c>
    </row>
    <row r="740" spans="1:14">
      <c r="A740" s="5" t="s">
        <v>3365</v>
      </c>
      <c r="B740" s="2" t="s">
        <v>170</v>
      </c>
      <c r="C740" s="2" t="s">
        <v>3372</v>
      </c>
      <c r="D740" s="2" t="s">
        <v>2876</v>
      </c>
      <c r="E740" s="10" t="s">
        <v>5195</v>
      </c>
      <c r="F740" s="5" t="s">
        <v>2381</v>
      </c>
      <c r="G740" s="16" t="s">
        <v>3373</v>
      </c>
      <c r="H740" s="2" t="s">
        <v>3369</v>
      </c>
      <c r="I740" s="2" t="s">
        <v>3370</v>
      </c>
      <c r="J740" s="2" t="s">
        <v>30</v>
      </c>
      <c r="K740" s="2">
        <v>28463</v>
      </c>
      <c r="L740" s="2" t="s">
        <v>3135</v>
      </c>
      <c r="M740" s="2" t="s">
        <v>3374</v>
      </c>
      <c r="N740" s="5" t="s">
        <v>1761</v>
      </c>
    </row>
    <row r="741" spans="1:14">
      <c r="A741" s="5" t="s">
        <v>3375</v>
      </c>
      <c r="B741" s="2" t="s">
        <v>68</v>
      </c>
      <c r="C741" s="2" t="s">
        <v>15</v>
      </c>
      <c r="D741" s="2" t="s">
        <v>15</v>
      </c>
      <c r="E741" s="5" t="str">
        <f>HYPERLINK("https://twitter.com/Tville_Times","@Tville_Times")</f>
        <v>@Tville_Times</v>
      </c>
      <c r="F741" s="5" t="s">
        <v>2381</v>
      </c>
      <c r="G741" s="16" t="s">
        <v>3376</v>
      </c>
      <c r="H741" s="2" t="s">
        <v>3377</v>
      </c>
      <c r="I741" s="2" t="s">
        <v>3378</v>
      </c>
      <c r="J741" s="2" t="s">
        <v>30</v>
      </c>
      <c r="K741" s="2">
        <v>28681</v>
      </c>
      <c r="L741" s="2" t="s">
        <v>196</v>
      </c>
      <c r="N741" s="16" t="s">
        <v>3379</v>
      </c>
    </row>
    <row r="742" spans="1:14">
      <c r="A742" s="5" t="s">
        <v>3919</v>
      </c>
      <c r="B742" s="2" t="s">
        <v>129</v>
      </c>
      <c r="C742" s="2" t="s">
        <v>3924</v>
      </c>
      <c r="D742" s="2" t="s">
        <v>3925</v>
      </c>
      <c r="E742" s="16" t="s">
        <v>3926</v>
      </c>
      <c r="F742" s="5" t="s">
        <v>135</v>
      </c>
      <c r="G742" s="16" t="s">
        <v>3927</v>
      </c>
      <c r="H742" s="2" t="s">
        <v>3921</v>
      </c>
      <c r="I742" s="2" t="s">
        <v>322</v>
      </c>
      <c r="J742" s="2" t="s">
        <v>30</v>
      </c>
      <c r="K742" s="2">
        <v>28206</v>
      </c>
      <c r="L742" s="2" t="s">
        <v>334</v>
      </c>
      <c r="M742" s="2" t="s">
        <v>3922</v>
      </c>
      <c r="N742" s="5" t="s">
        <v>3923</v>
      </c>
    </row>
    <row r="743" spans="1:14">
      <c r="A743" s="5" t="s">
        <v>3919</v>
      </c>
      <c r="B743" s="2" t="s">
        <v>3601</v>
      </c>
      <c r="C743" s="2" t="s">
        <v>3932</v>
      </c>
      <c r="D743" s="2" t="s">
        <v>3933</v>
      </c>
      <c r="E743" s="16" t="s">
        <v>3934</v>
      </c>
      <c r="F743" s="5" t="s">
        <v>135</v>
      </c>
      <c r="G743" s="16" t="s">
        <v>3935</v>
      </c>
      <c r="H743" s="2" t="s">
        <v>3921</v>
      </c>
      <c r="I743" s="2" t="s">
        <v>322</v>
      </c>
      <c r="J743" s="2" t="s">
        <v>30</v>
      </c>
      <c r="K743" s="2">
        <v>28206</v>
      </c>
      <c r="L743" s="2" t="s">
        <v>334</v>
      </c>
      <c r="M743" s="2" t="s">
        <v>3922</v>
      </c>
      <c r="N743" s="5" t="s">
        <v>3923</v>
      </c>
    </row>
    <row r="744" spans="1:14">
      <c r="A744" s="5" t="s">
        <v>3919</v>
      </c>
      <c r="B744" s="2" t="s">
        <v>2018</v>
      </c>
      <c r="C744" s="2" t="s">
        <v>3920</v>
      </c>
      <c r="D744" s="2" t="s">
        <v>3565</v>
      </c>
      <c r="E744" s="16" t="s">
        <v>5211</v>
      </c>
      <c r="F744" s="5" t="s">
        <v>135</v>
      </c>
      <c r="G744" s="5" t="str">
        <f>HYPERLINK("mailto:landon.fox@wsoc-tv.com","landon.fox@wsoc-tv.com")</f>
        <v>landon.fox@wsoc-tv.com</v>
      </c>
      <c r="H744" s="2" t="s">
        <v>3921</v>
      </c>
      <c r="I744" s="2" t="s">
        <v>322</v>
      </c>
      <c r="J744" s="2" t="s">
        <v>30</v>
      </c>
      <c r="K744" s="2">
        <v>28206</v>
      </c>
      <c r="L744" s="2" t="s">
        <v>334</v>
      </c>
      <c r="M744" s="2" t="s">
        <v>3922</v>
      </c>
      <c r="N744" s="16" t="s">
        <v>3923</v>
      </c>
    </row>
    <row r="745" spans="1:14">
      <c r="A745" s="5" t="s">
        <v>3919</v>
      </c>
      <c r="B745" s="2" t="s">
        <v>446</v>
      </c>
      <c r="C745" s="2" t="s">
        <v>3928</v>
      </c>
      <c r="D745" s="2" t="s">
        <v>3929</v>
      </c>
      <c r="E745" s="16" t="s">
        <v>3930</v>
      </c>
      <c r="F745" s="5" t="s">
        <v>135</v>
      </c>
      <c r="G745" s="5" t="s">
        <v>3931</v>
      </c>
      <c r="H745" s="2" t="s">
        <v>3921</v>
      </c>
      <c r="I745" s="2" t="s">
        <v>322</v>
      </c>
      <c r="J745" s="2" t="s">
        <v>30</v>
      </c>
      <c r="K745" s="2">
        <v>28206</v>
      </c>
      <c r="L745" s="2" t="s">
        <v>334</v>
      </c>
      <c r="M745" s="2" t="s">
        <v>3922</v>
      </c>
      <c r="N745" s="16" t="s">
        <v>3923</v>
      </c>
    </row>
    <row r="746" spans="1:14">
      <c r="A746" s="5" t="s">
        <v>3380</v>
      </c>
      <c r="B746" s="2" t="s">
        <v>170</v>
      </c>
      <c r="C746" s="2" t="s">
        <v>257</v>
      </c>
      <c r="D746" s="2" t="s">
        <v>3387</v>
      </c>
      <c r="E746" s="5" t="s">
        <v>3382</v>
      </c>
      <c r="F746" s="5" t="s">
        <v>2381</v>
      </c>
      <c r="G746" s="16" t="s">
        <v>3388</v>
      </c>
      <c r="H746" s="2" t="s">
        <v>3384</v>
      </c>
      <c r="I746" s="2" t="s">
        <v>1113</v>
      </c>
      <c r="J746" s="2" t="s">
        <v>30</v>
      </c>
      <c r="K746" s="2">
        <v>27260</v>
      </c>
      <c r="L746" s="2" t="s">
        <v>45</v>
      </c>
      <c r="M746" s="2" t="s">
        <v>3385</v>
      </c>
      <c r="N746" s="16" t="s">
        <v>3386</v>
      </c>
    </row>
    <row r="747" spans="1:14">
      <c r="A747" s="5" t="s">
        <v>3380</v>
      </c>
      <c r="B747" s="2" t="s">
        <v>90</v>
      </c>
      <c r="C747" s="2" t="s">
        <v>2511</v>
      </c>
      <c r="D747" s="2" t="s">
        <v>3381</v>
      </c>
      <c r="E747" s="5" t="s">
        <v>3382</v>
      </c>
      <c r="F747" s="5" t="s">
        <v>2381</v>
      </c>
      <c r="G747" s="16" t="s">
        <v>3383</v>
      </c>
      <c r="H747" s="2" t="s">
        <v>3384</v>
      </c>
      <c r="I747" s="2" t="s">
        <v>1113</v>
      </c>
      <c r="J747" s="2" t="s">
        <v>30</v>
      </c>
      <c r="K747" s="2">
        <v>27260</v>
      </c>
      <c r="L747" s="2" t="s">
        <v>45</v>
      </c>
      <c r="M747" s="2" t="s">
        <v>3385</v>
      </c>
      <c r="N747" s="16" t="s">
        <v>3386</v>
      </c>
    </row>
    <row r="748" spans="1:14">
      <c r="A748" s="5" t="s">
        <v>3389</v>
      </c>
      <c r="B748" s="2" t="s">
        <v>90</v>
      </c>
      <c r="C748" s="2" t="s">
        <v>3390</v>
      </c>
      <c r="D748" s="2" t="s">
        <v>971</v>
      </c>
      <c r="E748" s="12" t="s">
        <v>5195</v>
      </c>
      <c r="F748" s="5" t="s">
        <v>2381</v>
      </c>
      <c r="G748" s="16" t="s">
        <v>3391</v>
      </c>
      <c r="H748" s="3" t="s">
        <v>3392</v>
      </c>
      <c r="I748" s="2" t="s">
        <v>3393</v>
      </c>
      <c r="J748" s="2" t="s">
        <v>30</v>
      </c>
      <c r="K748" s="2">
        <v>28584</v>
      </c>
      <c r="L748" s="2" t="s">
        <v>2561</v>
      </c>
      <c r="M748" s="2" t="s">
        <v>3394</v>
      </c>
      <c r="N748" s="16" t="s">
        <v>3395</v>
      </c>
    </row>
    <row r="749" spans="1:14">
      <c r="A749" s="5" t="s">
        <v>3389</v>
      </c>
      <c r="B749" s="2" t="s">
        <v>353</v>
      </c>
      <c r="C749" s="2" t="s">
        <v>2569</v>
      </c>
      <c r="D749" s="2" t="s">
        <v>2557</v>
      </c>
      <c r="E749" s="12" t="s">
        <v>5195</v>
      </c>
      <c r="F749" s="5" t="s">
        <v>2381</v>
      </c>
      <c r="G749" s="16" t="s">
        <v>2570</v>
      </c>
      <c r="H749" s="3" t="s">
        <v>3392</v>
      </c>
      <c r="I749" s="2" t="s">
        <v>3393</v>
      </c>
      <c r="J749" s="2" t="s">
        <v>30</v>
      </c>
      <c r="K749" s="2">
        <v>28584</v>
      </c>
      <c r="L749" s="2" t="s">
        <v>2561</v>
      </c>
      <c r="M749" s="2" t="s">
        <v>3394</v>
      </c>
      <c r="N749" s="16" t="s">
        <v>3395</v>
      </c>
    </row>
    <row r="750" spans="1:14">
      <c r="A750" s="5" t="s">
        <v>3396</v>
      </c>
      <c r="B750" s="2" t="s">
        <v>3397</v>
      </c>
      <c r="C750" s="2" t="s">
        <v>2813</v>
      </c>
      <c r="D750" s="2" t="s">
        <v>2814</v>
      </c>
      <c r="E750" s="16" t="s">
        <v>2815</v>
      </c>
      <c r="F750" s="5" t="s">
        <v>2381</v>
      </c>
      <c r="G750" s="16" t="s">
        <v>2816</v>
      </c>
      <c r="H750" s="2" t="s">
        <v>3398</v>
      </c>
      <c r="I750" s="2" t="s">
        <v>3399</v>
      </c>
      <c r="J750" s="2" t="s">
        <v>30</v>
      </c>
      <c r="K750" s="2">
        <v>28513</v>
      </c>
      <c r="L750" s="2" t="s">
        <v>158</v>
      </c>
      <c r="M750" s="2" t="s">
        <v>3400</v>
      </c>
      <c r="N750" s="16" t="s">
        <v>3401</v>
      </c>
    </row>
    <row r="751" spans="1:14">
      <c r="A751" s="5" t="s">
        <v>3396</v>
      </c>
      <c r="B751" s="2" t="s">
        <v>3402</v>
      </c>
      <c r="C751" s="2" t="s">
        <v>1607</v>
      </c>
      <c r="D751" s="2" t="s">
        <v>1608</v>
      </c>
      <c r="E751" s="16" t="s">
        <v>2815</v>
      </c>
      <c r="F751" s="5" t="s">
        <v>2381</v>
      </c>
      <c r="G751" s="16" t="s">
        <v>3403</v>
      </c>
      <c r="H751" s="2" t="s">
        <v>3398</v>
      </c>
      <c r="I751" s="2" t="s">
        <v>3399</v>
      </c>
      <c r="J751" s="2" t="s">
        <v>30</v>
      </c>
      <c r="K751" s="2">
        <v>28513</v>
      </c>
      <c r="L751" s="2" t="s">
        <v>158</v>
      </c>
      <c r="M751" s="2" t="s">
        <v>3400</v>
      </c>
      <c r="N751" s="16" t="s">
        <v>3401</v>
      </c>
    </row>
    <row r="752" spans="1:14">
      <c r="A752" s="5" t="s">
        <v>1770</v>
      </c>
      <c r="B752" s="2" t="s">
        <v>593</v>
      </c>
      <c r="C752" s="2" t="s">
        <v>1779</v>
      </c>
      <c r="D752" s="2" t="s">
        <v>1780</v>
      </c>
      <c r="E752" s="5" t="str">
        <f>HYPERLINK("https://twitter.com/TNIGroves","@TNIGroves")</f>
        <v>@TNIGroves</v>
      </c>
      <c r="F752" s="5" t="s">
        <v>433</v>
      </c>
      <c r="G752" s="5" t="str">
        <f>HYPERLINK("mailto:igroves@thetimesnews.com","igroves@thetimesnews.com")</f>
        <v>igroves@thetimesnews.com</v>
      </c>
      <c r="H752" s="2" t="s">
        <v>1772</v>
      </c>
      <c r="I752" s="2" t="s">
        <v>1773</v>
      </c>
      <c r="J752" s="2" t="s">
        <v>30</v>
      </c>
      <c r="K752" s="2">
        <v>27215</v>
      </c>
      <c r="L752" s="2" t="s">
        <v>178</v>
      </c>
      <c r="M752" s="2" t="s">
        <v>1778</v>
      </c>
      <c r="N752" s="16" t="s">
        <v>1775</v>
      </c>
    </row>
    <row r="753" spans="1:14">
      <c r="A753" s="5" t="s">
        <v>1770</v>
      </c>
      <c r="B753" s="2" t="s">
        <v>90</v>
      </c>
      <c r="C753" s="2" t="s">
        <v>1703</v>
      </c>
      <c r="D753" s="2" t="s">
        <v>857</v>
      </c>
      <c r="E753" s="16" t="s">
        <v>1771</v>
      </c>
      <c r="F753" s="5" t="s">
        <v>433</v>
      </c>
      <c r="G753" s="16" t="s">
        <v>1776</v>
      </c>
      <c r="H753" s="2" t="s">
        <v>1772</v>
      </c>
      <c r="I753" s="2" t="s">
        <v>1773</v>
      </c>
      <c r="J753" s="2" t="s">
        <v>30</v>
      </c>
      <c r="K753" s="2">
        <v>27215</v>
      </c>
      <c r="L753" s="2" t="s">
        <v>178</v>
      </c>
      <c r="M753" s="2" t="s">
        <v>1777</v>
      </c>
      <c r="N753" s="5" t="s">
        <v>1775</v>
      </c>
    </row>
    <row r="754" spans="1:14">
      <c r="A754" s="5" t="s">
        <v>1770</v>
      </c>
      <c r="B754" s="2" t="s">
        <v>1139</v>
      </c>
      <c r="C754" s="2" t="s">
        <v>116</v>
      </c>
      <c r="D754" s="2" t="s">
        <v>491</v>
      </c>
      <c r="E754" s="16" t="s">
        <v>1771</v>
      </c>
      <c r="F754" s="5" t="s">
        <v>433</v>
      </c>
      <c r="G754" s="5" t="str">
        <f>HYPERLINK("mailto:tjones@thetimesnews.com","tjones@thetimesnews.com")</f>
        <v>tjones@thetimesnews.com</v>
      </c>
      <c r="H754" s="3" t="s">
        <v>1772</v>
      </c>
      <c r="I754" s="2" t="s">
        <v>1773</v>
      </c>
      <c r="J754" s="2" t="s">
        <v>30</v>
      </c>
      <c r="K754" s="2">
        <v>27215</v>
      </c>
      <c r="L754" s="2" t="s">
        <v>178</v>
      </c>
      <c r="M754" s="2" t="s">
        <v>1774</v>
      </c>
      <c r="N754" s="5" t="s">
        <v>1775</v>
      </c>
    </row>
    <row r="755" spans="1:14">
      <c r="A755" s="5" t="s">
        <v>1770</v>
      </c>
      <c r="B755" s="2" t="s">
        <v>49</v>
      </c>
      <c r="C755" s="4"/>
      <c r="D755" s="4"/>
      <c r="E755" s="5" t="str">
        <f>HYPERLINK("https://twitter.com/thetimesnews","@thetimesnews")</f>
        <v>@thetimesnews</v>
      </c>
      <c r="F755" s="5" t="s">
        <v>433</v>
      </c>
      <c r="G755" s="16" t="s">
        <v>1776</v>
      </c>
      <c r="H755" s="2" t="s">
        <v>1772</v>
      </c>
      <c r="I755" s="2" t="s">
        <v>1773</v>
      </c>
      <c r="J755" s="2" t="s">
        <v>30</v>
      </c>
      <c r="K755" s="2">
        <v>27215</v>
      </c>
      <c r="L755" s="2" t="s">
        <v>178</v>
      </c>
      <c r="M755" s="2" t="s">
        <v>1778</v>
      </c>
      <c r="N755" s="5" t="s">
        <v>1775</v>
      </c>
    </row>
    <row r="756" spans="1:14">
      <c r="A756" s="5" t="s">
        <v>1770</v>
      </c>
      <c r="B756" s="2" t="s">
        <v>68</v>
      </c>
      <c r="C756" s="4"/>
      <c r="D756" s="4"/>
      <c r="E756" s="10" t="str">
        <f>HYPERLINK("https://twitter.com/thetimesnews","@thetimesnews")</f>
        <v>@thetimesnews</v>
      </c>
      <c r="F756" s="5" t="s">
        <v>433</v>
      </c>
      <c r="G756" s="16" t="s">
        <v>1776</v>
      </c>
      <c r="H756" s="2" t="s">
        <v>1772</v>
      </c>
      <c r="I756" s="2" t="s">
        <v>1773</v>
      </c>
      <c r="J756" s="2" t="s">
        <v>30</v>
      </c>
      <c r="K756" s="2">
        <v>27215</v>
      </c>
      <c r="L756" s="2" t="s">
        <v>178</v>
      </c>
      <c r="M756" s="2" t="s">
        <v>1778</v>
      </c>
      <c r="N756" s="5" t="s">
        <v>1775</v>
      </c>
    </row>
    <row r="757" spans="1:14">
      <c r="A757" s="5" t="s">
        <v>3404</v>
      </c>
      <c r="B757" s="2" t="s">
        <v>138</v>
      </c>
      <c r="C757" s="2" t="s">
        <v>1060</v>
      </c>
      <c r="D757" s="2" t="s">
        <v>3419</v>
      </c>
      <c r="E757" s="16" t="s">
        <v>3408</v>
      </c>
      <c r="F757" s="5" t="s">
        <v>2381</v>
      </c>
      <c r="G757" s="16" t="s">
        <v>3420</v>
      </c>
      <c r="H757" s="2" t="s">
        <v>3410</v>
      </c>
      <c r="I757" s="2" t="s">
        <v>64</v>
      </c>
      <c r="J757" s="2" t="s">
        <v>30</v>
      </c>
      <c r="K757" s="2">
        <v>28712</v>
      </c>
      <c r="L757" s="2" t="s">
        <v>65</v>
      </c>
      <c r="M757" s="2" t="s">
        <v>3421</v>
      </c>
      <c r="N757" s="5" t="s">
        <v>3412</v>
      </c>
    </row>
    <row r="758" spans="1:14">
      <c r="A758" s="5" t="s">
        <v>3404</v>
      </c>
      <c r="B758" s="2" t="s">
        <v>90</v>
      </c>
      <c r="C758" s="2" t="s">
        <v>246</v>
      </c>
      <c r="D758" s="2" t="s">
        <v>3416</v>
      </c>
      <c r="E758" s="16" t="s">
        <v>3408</v>
      </c>
      <c r="F758" s="5" t="s">
        <v>2381</v>
      </c>
      <c r="G758" s="16" t="s">
        <v>3417</v>
      </c>
      <c r="H758" s="2" t="s">
        <v>3410</v>
      </c>
      <c r="I758" s="2" t="s">
        <v>64</v>
      </c>
      <c r="J758" s="2" t="s">
        <v>30</v>
      </c>
      <c r="K758" s="2">
        <v>28712</v>
      </c>
      <c r="L758" s="2" t="s">
        <v>65</v>
      </c>
      <c r="M758" s="2" t="s">
        <v>3418</v>
      </c>
      <c r="N758" s="5" t="s">
        <v>3412</v>
      </c>
    </row>
    <row r="759" spans="1:14">
      <c r="A759" s="5" t="s">
        <v>3404</v>
      </c>
      <c r="B759" s="2" t="s">
        <v>3405</v>
      </c>
      <c r="C759" s="4" t="s">
        <v>3406</v>
      </c>
      <c r="D759" s="4" t="s">
        <v>3407</v>
      </c>
      <c r="E759" s="16" t="s">
        <v>3408</v>
      </c>
      <c r="F759" s="5" t="s">
        <v>2381</v>
      </c>
      <c r="G759" s="5" t="s">
        <v>3409</v>
      </c>
      <c r="H759" s="2" t="s">
        <v>3410</v>
      </c>
      <c r="I759" s="2" t="s">
        <v>64</v>
      </c>
      <c r="J759" s="2" t="s">
        <v>30</v>
      </c>
      <c r="K759" s="2">
        <v>28712</v>
      </c>
      <c r="L759" s="2" t="s">
        <v>65</v>
      </c>
      <c r="M759" s="2" t="s">
        <v>3411</v>
      </c>
      <c r="N759" s="5" t="s">
        <v>3412</v>
      </c>
    </row>
    <row r="760" spans="1:14">
      <c r="A760" s="5" t="s">
        <v>3404</v>
      </c>
      <c r="B760" s="2" t="s">
        <v>170</v>
      </c>
      <c r="C760" s="2" t="s">
        <v>1762</v>
      </c>
      <c r="D760" s="2" t="s">
        <v>3426</v>
      </c>
      <c r="E760" s="16" t="s">
        <v>3408</v>
      </c>
      <c r="F760" s="5" t="s">
        <v>2381</v>
      </c>
      <c r="G760" s="16" t="s">
        <v>3427</v>
      </c>
      <c r="H760" s="2" t="s">
        <v>3410</v>
      </c>
      <c r="I760" s="2" t="s">
        <v>64</v>
      </c>
      <c r="J760" s="2" t="s">
        <v>30</v>
      </c>
      <c r="K760" s="2">
        <v>28712</v>
      </c>
      <c r="L760" s="2" t="s">
        <v>65</v>
      </c>
      <c r="M760" s="2" t="s">
        <v>3428</v>
      </c>
      <c r="N760" s="5" t="s">
        <v>3412</v>
      </c>
    </row>
    <row r="761" spans="1:14">
      <c r="A761" s="5" t="s">
        <v>3404</v>
      </c>
      <c r="B761" s="2" t="s">
        <v>170</v>
      </c>
      <c r="C761" s="2" t="s">
        <v>3422</v>
      </c>
      <c r="D761" s="2" t="s">
        <v>3423</v>
      </c>
      <c r="E761" s="16" t="s">
        <v>3408</v>
      </c>
      <c r="F761" s="5" t="s">
        <v>2381</v>
      </c>
      <c r="G761" s="16" t="s">
        <v>3424</v>
      </c>
      <c r="H761" s="2" t="s">
        <v>3410</v>
      </c>
      <c r="I761" s="2" t="s">
        <v>64</v>
      </c>
      <c r="J761" s="2" t="s">
        <v>30</v>
      </c>
      <c r="K761" s="2">
        <v>28712</v>
      </c>
      <c r="L761" s="2" t="s">
        <v>65</v>
      </c>
      <c r="M761" s="2" t="s">
        <v>3425</v>
      </c>
      <c r="N761" s="16" t="s">
        <v>3412</v>
      </c>
    </row>
    <row r="762" spans="1:14">
      <c r="A762" s="5" t="s">
        <v>3404</v>
      </c>
      <c r="B762" s="2" t="s">
        <v>3405</v>
      </c>
      <c r="C762" s="2" t="s">
        <v>3413</v>
      </c>
      <c r="D762" s="2" t="s">
        <v>3407</v>
      </c>
      <c r="E762" s="16" t="s">
        <v>3408</v>
      </c>
      <c r="F762" s="5" t="s">
        <v>2381</v>
      </c>
      <c r="G762" s="16" t="s">
        <v>3414</v>
      </c>
      <c r="H762" s="2" t="s">
        <v>3410</v>
      </c>
      <c r="I762" s="2" t="s">
        <v>64</v>
      </c>
      <c r="J762" s="2" t="s">
        <v>30</v>
      </c>
      <c r="K762" s="2">
        <v>28712</v>
      </c>
      <c r="L762" s="2" t="s">
        <v>65</v>
      </c>
      <c r="M762" s="2" t="s">
        <v>3415</v>
      </c>
      <c r="N762" s="5" t="s">
        <v>3412</v>
      </c>
    </row>
    <row r="763" spans="1:14">
      <c r="A763" s="5" t="s">
        <v>2339</v>
      </c>
      <c r="B763" s="2" t="s">
        <v>129</v>
      </c>
      <c r="C763" s="2" t="s">
        <v>257</v>
      </c>
      <c r="D763" s="2" t="s">
        <v>2346</v>
      </c>
      <c r="E763" s="16" t="s">
        <v>2342</v>
      </c>
      <c r="F763" s="5" t="s">
        <v>2282</v>
      </c>
      <c r="G763" s="16" t="s">
        <v>2347</v>
      </c>
      <c r="H763" s="2" t="s">
        <v>2283</v>
      </c>
      <c r="I763" s="2" t="s">
        <v>44</v>
      </c>
      <c r="J763" s="2" t="s">
        <v>30</v>
      </c>
      <c r="K763" s="2">
        <v>27401</v>
      </c>
      <c r="L763" s="2" t="s">
        <v>45</v>
      </c>
      <c r="M763" s="2" t="s">
        <v>2348</v>
      </c>
      <c r="N763" s="5" t="s">
        <v>2345</v>
      </c>
    </row>
    <row r="764" spans="1:14">
      <c r="A764" s="5" t="s">
        <v>2339</v>
      </c>
      <c r="B764" s="2" t="s">
        <v>170</v>
      </c>
      <c r="C764" s="2" t="s">
        <v>246</v>
      </c>
      <c r="D764" s="2" t="s">
        <v>2349</v>
      </c>
      <c r="E764" s="16" t="s">
        <v>2350</v>
      </c>
      <c r="F764" s="5" t="s">
        <v>2282</v>
      </c>
      <c r="G764" s="16" t="s">
        <v>2351</v>
      </c>
      <c r="H764" s="2" t="s">
        <v>2283</v>
      </c>
      <c r="I764" s="2" t="s">
        <v>44</v>
      </c>
      <c r="J764" s="2" t="s">
        <v>30</v>
      </c>
      <c r="K764" s="2">
        <v>27401</v>
      </c>
      <c r="L764" s="2" t="s">
        <v>45</v>
      </c>
      <c r="M764" s="2" t="s">
        <v>2352</v>
      </c>
      <c r="N764" s="5" t="s">
        <v>2345</v>
      </c>
    </row>
    <row r="765" spans="1:14">
      <c r="A765" s="5" t="s">
        <v>2339</v>
      </c>
      <c r="B765" s="2" t="s">
        <v>170</v>
      </c>
      <c r="C765" s="2" t="s">
        <v>246</v>
      </c>
      <c r="D765" s="2" t="s">
        <v>1214</v>
      </c>
      <c r="E765" s="16" t="s">
        <v>2353</v>
      </c>
      <c r="F765" s="5" t="s">
        <v>2282</v>
      </c>
      <c r="G765" s="16" t="s">
        <v>2354</v>
      </c>
      <c r="H765" s="2" t="s">
        <v>2283</v>
      </c>
      <c r="I765" s="2" t="s">
        <v>44</v>
      </c>
      <c r="J765" s="2" t="s">
        <v>30</v>
      </c>
      <c r="K765" s="2">
        <v>27401</v>
      </c>
      <c r="L765" s="2" t="s">
        <v>45</v>
      </c>
      <c r="M765" s="2" t="s">
        <v>2355</v>
      </c>
      <c r="N765" s="5" t="s">
        <v>2345</v>
      </c>
    </row>
    <row r="766" spans="1:14">
      <c r="A766" s="5" t="s">
        <v>2339</v>
      </c>
      <c r="B766" s="2" t="s">
        <v>90</v>
      </c>
      <c r="C766" s="2" t="s">
        <v>2340</v>
      </c>
      <c r="D766" s="2" t="s">
        <v>2341</v>
      </c>
      <c r="E766" s="16" t="s">
        <v>2342</v>
      </c>
      <c r="F766" s="5" t="s">
        <v>2282</v>
      </c>
      <c r="G766" s="16" t="s">
        <v>2343</v>
      </c>
      <c r="H766" s="2" t="s">
        <v>2283</v>
      </c>
      <c r="I766" s="2" t="s">
        <v>44</v>
      </c>
      <c r="J766" s="2" t="s">
        <v>30</v>
      </c>
      <c r="K766" s="2">
        <v>27401</v>
      </c>
      <c r="L766" s="2" t="s">
        <v>45</v>
      </c>
      <c r="M766" s="2" t="s">
        <v>2344</v>
      </c>
      <c r="N766" s="5" t="s">
        <v>2345</v>
      </c>
    </row>
    <row r="767" spans="1:14">
      <c r="A767" s="5" t="s">
        <v>5178</v>
      </c>
      <c r="B767" s="2" t="s">
        <v>57</v>
      </c>
      <c r="C767" s="2" t="s">
        <v>1260</v>
      </c>
      <c r="D767" s="2" t="s">
        <v>5181</v>
      </c>
      <c r="E767" s="16" t="s">
        <v>5184</v>
      </c>
      <c r="F767" s="5" t="s">
        <v>2381</v>
      </c>
      <c r="G767" s="5" t="s">
        <v>5182</v>
      </c>
      <c r="H767" s="2" t="s">
        <v>5179</v>
      </c>
      <c r="I767" s="2" t="s">
        <v>44</v>
      </c>
      <c r="J767" s="2" t="s">
        <v>30</v>
      </c>
      <c r="K767" s="2">
        <v>27406</v>
      </c>
      <c r="L767" s="2" t="s">
        <v>45</v>
      </c>
      <c r="M767" s="2" t="s">
        <v>5180</v>
      </c>
      <c r="N767" s="16" t="s">
        <v>5177</v>
      </c>
    </row>
    <row r="768" spans="1:14">
      <c r="A768" s="5" t="s">
        <v>5178</v>
      </c>
      <c r="B768" s="2" t="s">
        <v>1976</v>
      </c>
      <c r="C768" s="2" t="s">
        <v>666</v>
      </c>
      <c r="D768" s="2" t="s">
        <v>81</v>
      </c>
      <c r="E768" s="16" t="s">
        <v>5183</v>
      </c>
      <c r="F768" s="5" t="s">
        <v>2381</v>
      </c>
      <c r="G768" s="5" t="s">
        <v>5176</v>
      </c>
      <c r="H768" s="2" t="s">
        <v>5179</v>
      </c>
      <c r="I768" s="2" t="s">
        <v>44</v>
      </c>
      <c r="J768" s="2" t="s">
        <v>30</v>
      </c>
      <c r="K768" s="2">
        <v>27406</v>
      </c>
      <c r="L768" s="2" t="s">
        <v>45</v>
      </c>
      <c r="M768" s="2" t="s">
        <v>5180</v>
      </c>
      <c r="N768" s="16" t="s">
        <v>5177</v>
      </c>
    </row>
    <row r="769" spans="1:15">
      <c r="A769" s="5" t="s">
        <v>2356</v>
      </c>
      <c r="B769" s="2" t="s">
        <v>684</v>
      </c>
      <c r="C769" s="2" t="s">
        <v>2375</v>
      </c>
      <c r="D769" s="1" t="s">
        <v>2376</v>
      </c>
      <c r="E769" s="16" t="s">
        <v>2377</v>
      </c>
      <c r="F769" s="5" t="s">
        <v>2282</v>
      </c>
      <c r="G769" s="16" t="s">
        <v>2378</v>
      </c>
      <c r="H769" s="2" t="s">
        <v>2360</v>
      </c>
      <c r="I769" s="2" t="s">
        <v>226</v>
      </c>
      <c r="J769" s="2" t="s">
        <v>30</v>
      </c>
      <c r="K769" s="2">
        <v>27613</v>
      </c>
      <c r="L769" s="2" t="s">
        <v>227</v>
      </c>
      <c r="M769" s="2" t="s">
        <v>2379</v>
      </c>
      <c r="N769" s="16" t="s">
        <v>2362</v>
      </c>
    </row>
    <row r="770" spans="1:15">
      <c r="A770" s="5" t="s">
        <v>2356</v>
      </c>
      <c r="B770" s="2" t="s">
        <v>129</v>
      </c>
      <c r="C770" s="2" t="s">
        <v>2363</v>
      </c>
      <c r="D770" s="2" t="s">
        <v>2364</v>
      </c>
      <c r="E770" s="16" t="s">
        <v>2365</v>
      </c>
      <c r="F770" s="5" t="s">
        <v>2282</v>
      </c>
      <c r="G770" s="5" t="str">
        <f>HYPERLINK("mailto:danehuffman@bizjournals.com","danehuffman@bizjournals.com")</f>
        <v>danehuffman@bizjournals.com</v>
      </c>
      <c r="H770" s="2" t="s">
        <v>2360</v>
      </c>
      <c r="I770" s="2" t="s">
        <v>226</v>
      </c>
      <c r="J770" s="2" t="s">
        <v>30</v>
      </c>
      <c r="K770" s="2">
        <v>27613</v>
      </c>
      <c r="L770" s="2" t="s">
        <v>227</v>
      </c>
      <c r="M770" s="2" t="s">
        <v>2366</v>
      </c>
      <c r="N770" s="5" t="s">
        <v>2362</v>
      </c>
    </row>
    <row r="771" spans="1:15">
      <c r="A771" s="5" t="s">
        <v>2356</v>
      </c>
      <c r="B771" s="2" t="s">
        <v>684</v>
      </c>
      <c r="C771" s="2" t="s">
        <v>2007</v>
      </c>
      <c r="D771" s="2" t="s">
        <v>2368</v>
      </c>
      <c r="E771" s="16" t="s">
        <v>2369</v>
      </c>
      <c r="F771" s="5" t="s">
        <v>2282</v>
      </c>
      <c r="G771" s="5" t="str">
        <f>HYPERLINK("mailto:lohnesorge@bizjournals.com","lohnesorge@bizjournals.com")</f>
        <v>lohnesorge@bizjournals.com</v>
      </c>
      <c r="H771" s="2" t="s">
        <v>2360</v>
      </c>
      <c r="I771" s="2" t="s">
        <v>226</v>
      </c>
      <c r="J771" s="2" t="s">
        <v>30</v>
      </c>
      <c r="K771" s="2">
        <v>27613</v>
      </c>
      <c r="L771" s="2" t="s">
        <v>227</v>
      </c>
      <c r="M771" s="2" t="s">
        <v>2370</v>
      </c>
      <c r="N771" s="5" t="s">
        <v>2362</v>
      </c>
    </row>
    <row r="772" spans="1:15">
      <c r="A772" s="5" t="s">
        <v>2356</v>
      </c>
      <c r="B772" s="2" t="s">
        <v>684</v>
      </c>
      <c r="C772" s="2" t="s">
        <v>1557</v>
      </c>
      <c r="D772" s="2" t="s">
        <v>2371</v>
      </c>
      <c r="E772" s="16" t="s">
        <v>2372</v>
      </c>
      <c r="F772" s="5" t="s">
        <v>2282</v>
      </c>
      <c r="G772" s="16" t="s">
        <v>2373</v>
      </c>
      <c r="H772" s="2" t="s">
        <v>2360</v>
      </c>
      <c r="I772" s="2" t="s">
        <v>226</v>
      </c>
      <c r="J772" s="2" t="s">
        <v>30</v>
      </c>
      <c r="K772" s="2">
        <v>27613</v>
      </c>
      <c r="L772" s="2" t="s">
        <v>227</v>
      </c>
      <c r="M772" s="2" t="s">
        <v>2374</v>
      </c>
      <c r="N772" s="5" t="s">
        <v>2362</v>
      </c>
    </row>
    <row r="773" spans="1:15">
      <c r="A773" s="5" t="s">
        <v>2356</v>
      </c>
      <c r="B773" s="2" t="s">
        <v>90</v>
      </c>
      <c r="C773" s="2" t="s">
        <v>2357</v>
      </c>
      <c r="D773" s="2" t="s">
        <v>2358</v>
      </c>
      <c r="E773" s="16" t="s">
        <v>2359</v>
      </c>
      <c r="F773" s="5" t="s">
        <v>2282</v>
      </c>
      <c r="G773" s="5" t="str">
        <f>HYPERLINK("mailto:sougata@bizjournals.com","sougata@bizjournals.com")</f>
        <v>sougata@bizjournals.com</v>
      </c>
      <c r="H773" s="2" t="s">
        <v>2360</v>
      </c>
      <c r="I773" s="2" t="s">
        <v>226</v>
      </c>
      <c r="J773" s="2" t="s">
        <v>30</v>
      </c>
      <c r="K773" s="2">
        <v>27613</v>
      </c>
      <c r="L773" s="2" t="s">
        <v>227</v>
      </c>
      <c r="M773" s="2" t="s">
        <v>2361</v>
      </c>
      <c r="N773" s="5" t="s">
        <v>2362</v>
      </c>
    </row>
    <row r="774" spans="1:15">
      <c r="A774" s="5" t="s">
        <v>2356</v>
      </c>
      <c r="B774" s="2" t="s">
        <v>68</v>
      </c>
      <c r="C774" s="4"/>
      <c r="D774" s="4"/>
      <c r="E774" s="5" t="str">
        <f>HYPERLINK("https://twitter.com/TriangleBIZJrnl","@TriangleBIZJrnl")</f>
        <v>@TriangleBIZJrnl</v>
      </c>
      <c r="F774" s="5" t="s">
        <v>2282</v>
      </c>
      <c r="G774" s="16" t="s">
        <v>2367</v>
      </c>
      <c r="H774" s="2" t="s">
        <v>2360</v>
      </c>
      <c r="I774" s="2" t="s">
        <v>226</v>
      </c>
      <c r="J774" s="2" t="s">
        <v>30</v>
      </c>
      <c r="K774" s="2">
        <v>27613</v>
      </c>
      <c r="L774" s="2" t="s">
        <v>227</v>
      </c>
      <c r="M774" s="2" t="s">
        <v>2361</v>
      </c>
      <c r="N774" s="5" t="s">
        <v>2362</v>
      </c>
    </row>
    <row r="775" spans="1:15">
      <c r="A775" s="5" t="s">
        <v>2121</v>
      </c>
      <c r="B775" s="2" t="s">
        <v>353</v>
      </c>
      <c r="C775" s="4" t="s">
        <v>2122</v>
      </c>
      <c r="D775" s="4" t="s">
        <v>2123</v>
      </c>
      <c r="E775" s="16" t="s">
        <v>2124</v>
      </c>
      <c r="F775" s="5" t="s">
        <v>18</v>
      </c>
      <c r="G775" s="5" t="str">
        <f>HYPERLINK("mailto:press@welovedowntown.com","press@welovedowntown.com")</f>
        <v>press@welovedowntown.com</v>
      </c>
      <c r="H775" s="2" t="s">
        <v>2125</v>
      </c>
      <c r="I775" s="2" t="s">
        <v>226</v>
      </c>
      <c r="J775" s="2" t="s">
        <v>30</v>
      </c>
      <c r="K775" s="2">
        <v>27611</v>
      </c>
      <c r="L775" s="2" t="s">
        <v>227</v>
      </c>
      <c r="M775" s="2" t="s">
        <v>2126</v>
      </c>
      <c r="N775" s="16" t="s">
        <v>2127</v>
      </c>
    </row>
    <row r="776" spans="1:15">
      <c r="A776" s="5" t="s">
        <v>3429</v>
      </c>
      <c r="B776" s="2" t="s">
        <v>129</v>
      </c>
      <c r="C776" s="2" t="s">
        <v>3430</v>
      </c>
      <c r="D776" s="2" t="s">
        <v>3431</v>
      </c>
      <c r="E776" s="16" t="s">
        <v>5212</v>
      </c>
      <c r="F776" s="5" t="s">
        <v>2381</v>
      </c>
      <c r="G776" s="5" t="s">
        <v>3432</v>
      </c>
      <c r="H776" s="2" t="s">
        <v>3433</v>
      </c>
      <c r="I776" s="2" t="s">
        <v>121</v>
      </c>
      <c r="J776" s="2" t="s">
        <v>30</v>
      </c>
      <c r="K776" s="2">
        <v>27701</v>
      </c>
      <c r="L776" s="2" t="s">
        <v>121</v>
      </c>
      <c r="M776" s="2" t="s">
        <v>3434</v>
      </c>
      <c r="N776" s="16" t="s">
        <v>3435</v>
      </c>
      <c r="O776" s="2" t="s">
        <v>2538</v>
      </c>
    </row>
    <row r="777" spans="1:15">
      <c r="A777" s="5" t="s">
        <v>3436</v>
      </c>
      <c r="B777" s="2" t="s">
        <v>90</v>
      </c>
      <c r="C777" s="2" t="s">
        <v>2802</v>
      </c>
      <c r="D777" s="2" t="s">
        <v>2803</v>
      </c>
      <c r="E777" s="16" t="s">
        <v>5213</v>
      </c>
      <c r="F777" s="5" t="s">
        <v>2381</v>
      </c>
      <c r="G777" s="16" t="s">
        <v>2805</v>
      </c>
      <c r="H777" s="2" t="s">
        <v>2806</v>
      </c>
      <c r="I777" s="2" t="s">
        <v>2807</v>
      </c>
      <c r="J777" s="2" t="s">
        <v>30</v>
      </c>
      <c r="K777" s="2">
        <v>28621</v>
      </c>
      <c r="L777" s="2" t="s">
        <v>1201</v>
      </c>
      <c r="M777" s="2" t="s">
        <v>3437</v>
      </c>
      <c r="N777" s="16" t="s">
        <v>3438</v>
      </c>
    </row>
    <row r="778" spans="1:15">
      <c r="A778" s="5" t="s">
        <v>1781</v>
      </c>
      <c r="B778" s="2" t="s">
        <v>353</v>
      </c>
      <c r="C778" s="2" t="s">
        <v>1792</v>
      </c>
      <c r="D778" s="2" t="s">
        <v>1793</v>
      </c>
      <c r="E778" s="10" t="str">
        <f>HYPERLINK("https://twitter.com/BettyRamsey73","@BettyRamsey73")</f>
        <v>@BettyRamsey73</v>
      </c>
      <c r="F778" s="5" t="s">
        <v>433</v>
      </c>
      <c r="G778" s="5" t="str">
        <f>HYPERLINK("mailto:betty.ramsey@tryondailybulletin.com","betty.ramsey@tryondailybulletin.com")</f>
        <v>betty.ramsey@tryondailybulletin.com</v>
      </c>
      <c r="H778" s="2" t="s">
        <v>1783</v>
      </c>
      <c r="I778" s="2" t="s">
        <v>1784</v>
      </c>
      <c r="J778" s="2" t="s">
        <v>30</v>
      </c>
      <c r="K778" s="2">
        <v>28782</v>
      </c>
      <c r="L778" s="2" t="s">
        <v>1408</v>
      </c>
      <c r="M778" s="2" t="s">
        <v>1785</v>
      </c>
      <c r="N778" s="5" t="s">
        <v>1786</v>
      </c>
    </row>
    <row r="779" spans="1:15">
      <c r="A779" s="5" t="s">
        <v>1781</v>
      </c>
      <c r="B779" s="2" t="s">
        <v>673</v>
      </c>
      <c r="C779" s="2" t="s">
        <v>527</v>
      </c>
      <c r="D779" s="2" t="s">
        <v>642</v>
      </c>
      <c r="E779" s="5" t="s">
        <v>5195</v>
      </c>
      <c r="F779" s="5" t="s">
        <v>433</v>
      </c>
      <c r="G779" s="16" t="s">
        <v>1782</v>
      </c>
      <c r="H779" s="2" t="s">
        <v>1783</v>
      </c>
      <c r="I779" s="2" t="s">
        <v>1784</v>
      </c>
      <c r="J779" s="2" t="s">
        <v>30</v>
      </c>
      <c r="K779" s="2">
        <v>28782</v>
      </c>
      <c r="L779" s="2" t="s">
        <v>1408</v>
      </c>
      <c r="M779" s="2" t="s">
        <v>1785</v>
      </c>
      <c r="N779" s="16" t="s">
        <v>1786</v>
      </c>
    </row>
    <row r="780" spans="1:15">
      <c r="A780" s="5" t="s">
        <v>1781</v>
      </c>
      <c r="B780" s="2" t="s">
        <v>523</v>
      </c>
      <c r="C780" s="2" t="s">
        <v>1794</v>
      </c>
      <c r="D780" s="2" t="s">
        <v>1795</v>
      </c>
      <c r="E780" s="5" t="s">
        <v>5195</v>
      </c>
      <c r="F780" s="5" t="s">
        <v>433</v>
      </c>
      <c r="G780" s="5" t="str">
        <f>HYPERLINK("mailto:leah.justice@tryondailybulletin.com","leah.justice@tryondailybulletin.com")</f>
        <v>leah.justice@tryondailybulletin.com</v>
      </c>
      <c r="H780" s="2" t="s">
        <v>1783</v>
      </c>
      <c r="I780" s="2" t="s">
        <v>1784</v>
      </c>
      <c r="J780" s="2" t="s">
        <v>30</v>
      </c>
      <c r="K780" s="2">
        <v>28782</v>
      </c>
      <c r="L780" s="2" t="s">
        <v>1408</v>
      </c>
      <c r="M780" s="2" t="s">
        <v>1791</v>
      </c>
      <c r="N780" s="16" t="s">
        <v>1786</v>
      </c>
    </row>
    <row r="781" spans="1:15">
      <c r="A781" s="5" t="s">
        <v>1781</v>
      </c>
      <c r="B781" s="2" t="s">
        <v>129</v>
      </c>
      <c r="C781" s="2" t="s">
        <v>1787</v>
      </c>
      <c r="D781" s="2" t="s">
        <v>1788</v>
      </c>
      <c r="E781" s="5" t="s">
        <v>5195</v>
      </c>
      <c r="F781" s="5" t="s">
        <v>433</v>
      </c>
      <c r="G781" s="16" t="s">
        <v>1789</v>
      </c>
      <c r="H781" s="2" t="s">
        <v>1783</v>
      </c>
      <c r="I781" s="2" t="s">
        <v>1784</v>
      </c>
      <c r="J781" s="2" t="s">
        <v>30</v>
      </c>
      <c r="K781" s="2">
        <v>28782</v>
      </c>
      <c r="L781" s="2" t="s">
        <v>1408</v>
      </c>
      <c r="M781" s="2" t="s">
        <v>1790</v>
      </c>
      <c r="N781" s="5" t="s">
        <v>1786</v>
      </c>
    </row>
    <row r="782" spans="1:15">
      <c r="A782" s="5" t="s">
        <v>1781</v>
      </c>
      <c r="B782" s="2" t="s">
        <v>68</v>
      </c>
      <c r="C782" s="4"/>
      <c r="D782" s="4"/>
      <c r="E782" s="12" t="str">
        <f>HYPERLINK("https://twitter.com/tryonnews","@tryonnews")</f>
        <v>@tryonnews</v>
      </c>
      <c r="F782" s="5" t="s">
        <v>433</v>
      </c>
      <c r="G782" s="5" t="str">
        <f>HYPERLINK("mailto:news@tryondailybulletin.com","news@tryondailybulletin.com")</f>
        <v>news@tryondailybulletin.com</v>
      </c>
      <c r="H782" s="2" t="s">
        <v>1783</v>
      </c>
      <c r="I782" s="2" t="s">
        <v>1784</v>
      </c>
      <c r="J782" s="2" t="s">
        <v>30</v>
      </c>
      <c r="K782" s="2">
        <v>28782</v>
      </c>
      <c r="L782" s="2" t="s">
        <v>1408</v>
      </c>
      <c r="M782" s="2" t="s">
        <v>1791</v>
      </c>
      <c r="N782" s="5" t="s">
        <v>1786</v>
      </c>
    </row>
    <row r="783" spans="1:15">
      <c r="A783" s="5" t="s">
        <v>294</v>
      </c>
      <c r="B783" s="2" t="s">
        <v>138</v>
      </c>
      <c r="C783" s="2" t="s">
        <v>319</v>
      </c>
      <c r="D783" s="2" t="s">
        <v>27</v>
      </c>
      <c r="E783" s="16" t="s">
        <v>302</v>
      </c>
      <c r="F783" s="5" t="s">
        <v>25</v>
      </c>
      <c r="G783" s="5" t="s">
        <v>320</v>
      </c>
      <c r="H783" s="2" t="s">
        <v>304</v>
      </c>
      <c r="I783" s="2" t="s">
        <v>305</v>
      </c>
      <c r="J783" s="2" t="s">
        <v>30</v>
      </c>
      <c r="K783" s="2">
        <v>28804</v>
      </c>
      <c r="L783" s="2" t="s">
        <v>306</v>
      </c>
      <c r="M783" s="2" t="s">
        <v>307</v>
      </c>
      <c r="N783" s="16" t="s">
        <v>308</v>
      </c>
    </row>
    <row r="784" spans="1:15">
      <c r="A784" s="5" t="s">
        <v>294</v>
      </c>
      <c r="B784" s="2" t="s">
        <v>38</v>
      </c>
      <c r="C784" s="11" t="s">
        <v>313</v>
      </c>
      <c r="D784" s="4" t="s">
        <v>315</v>
      </c>
      <c r="E784" s="16" t="s">
        <v>302</v>
      </c>
      <c r="F784" s="5" t="s">
        <v>25</v>
      </c>
      <c r="G784" s="16" t="s">
        <v>316</v>
      </c>
      <c r="H784" s="2" t="s">
        <v>304</v>
      </c>
      <c r="I784" s="2" t="s">
        <v>305</v>
      </c>
      <c r="J784" s="2" t="s">
        <v>30</v>
      </c>
      <c r="K784" s="2">
        <v>28804</v>
      </c>
      <c r="L784" s="2" t="s">
        <v>306</v>
      </c>
      <c r="M784" s="2" t="s">
        <v>307</v>
      </c>
      <c r="N784" s="16" t="s">
        <v>308</v>
      </c>
    </row>
    <row r="785" spans="1:14">
      <c r="A785" s="5" t="s">
        <v>294</v>
      </c>
      <c r="B785" s="2" t="s">
        <v>200</v>
      </c>
      <c r="C785" s="2" t="s">
        <v>296</v>
      </c>
      <c r="D785" s="2" t="s">
        <v>300</v>
      </c>
      <c r="E785" s="16" t="s">
        <v>302</v>
      </c>
      <c r="F785" s="5" t="s">
        <v>25</v>
      </c>
      <c r="G785" s="5" t="s">
        <v>303</v>
      </c>
      <c r="H785" s="2" t="s">
        <v>304</v>
      </c>
      <c r="I785" s="2" t="s">
        <v>305</v>
      </c>
      <c r="J785" s="2" t="s">
        <v>30</v>
      </c>
      <c r="K785" s="2">
        <v>28804</v>
      </c>
      <c r="L785" s="2" t="s">
        <v>306</v>
      </c>
      <c r="M785" s="2" t="s">
        <v>307</v>
      </c>
      <c r="N785" s="16" t="s">
        <v>308</v>
      </c>
    </row>
    <row r="786" spans="1:14">
      <c r="A786" s="5" t="s">
        <v>326</v>
      </c>
      <c r="B786" s="2" t="s">
        <v>200</v>
      </c>
      <c r="C786" s="2" t="s">
        <v>15</v>
      </c>
      <c r="D786" s="2" t="s">
        <v>15</v>
      </c>
      <c r="E786" s="16" t="s">
        <v>327</v>
      </c>
      <c r="F786" s="5" t="s">
        <v>25</v>
      </c>
      <c r="G786" s="16" t="s">
        <v>328</v>
      </c>
      <c r="H786" s="2" t="s">
        <v>333</v>
      </c>
      <c r="I786" s="2" t="s">
        <v>322</v>
      </c>
      <c r="J786" s="2" t="s">
        <v>30</v>
      </c>
      <c r="K786" s="2">
        <v>28223</v>
      </c>
      <c r="L786" s="2" t="s">
        <v>334</v>
      </c>
      <c r="M786" s="2" t="s">
        <v>335</v>
      </c>
      <c r="N786" s="16" t="s">
        <v>336</v>
      </c>
    </row>
    <row r="787" spans="1:14">
      <c r="A787" s="5" t="s">
        <v>338</v>
      </c>
      <c r="B787" s="2" t="s">
        <v>200</v>
      </c>
      <c r="C787" s="2" t="s">
        <v>15</v>
      </c>
      <c r="D787" s="2" t="s">
        <v>15</v>
      </c>
      <c r="E787" s="16" t="s">
        <v>339</v>
      </c>
      <c r="F787" s="5" t="s">
        <v>25</v>
      </c>
      <c r="G787" s="16" t="s">
        <v>340</v>
      </c>
      <c r="H787" s="2" t="s">
        <v>341</v>
      </c>
      <c r="I787" s="2" t="s">
        <v>44</v>
      </c>
      <c r="J787" s="2" t="s">
        <v>30</v>
      </c>
      <c r="K787" s="2">
        <v>27413</v>
      </c>
      <c r="L787" s="2" t="s">
        <v>45</v>
      </c>
      <c r="M787" s="2" t="s">
        <v>342</v>
      </c>
      <c r="N787" s="16" t="s">
        <v>343</v>
      </c>
    </row>
    <row r="788" spans="1:14">
      <c r="A788" s="5" t="s">
        <v>338</v>
      </c>
      <c r="B788" s="2" t="s">
        <v>138</v>
      </c>
      <c r="C788" s="2" t="s">
        <v>15</v>
      </c>
      <c r="D788" s="2" t="s">
        <v>15</v>
      </c>
      <c r="E788" s="16" t="s">
        <v>339</v>
      </c>
      <c r="F788" s="5" t="s">
        <v>25</v>
      </c>
      <c r="G788" s="16" t="s">
        <v>350</v>
      </c>
      <c r="H788" s="2" t="s">
        <v>341</v>
      </c>
      <c r="I788" s="2" t="s">
        <v>44</v>
      </c>
      <c r="J788" s="2" t="s">
        <v>30</v>
      </c>
      <c r="K788" s="2">
        <v>27413</v>
      </c>
      <c r="L788" s="2" t="s">
        <v>45</v>
      </c>
      <c r="M788" s="2" t="s">
        <v>342</v>
      </c>
      <c r="N788" s="16" t="s">
        <v>343</v>
      </c>
    </row>
    <row r="789" spans="1:14">
      <c r="A789" s="5" t="s">
        <v>338</v>
      </c>
      <c r="B789" s="2" t="s">
        <v>353</v>
      </c>
      <c r="C789" s="2" t="s">
        <v>15</v>
      </c>
      <c r="D789" s="2" t="s">
        <v>15</v>
      </c>
      <c r="E789" s="16" t="s">
        <v>339</v>
      </c>
      <c r="F789" s="5" t="s">
        <v>25</v>
      </c>
      <c r="G789" s="16" t="s">
        <v>354</v>
      </c>
      <c r="H789" s="2" t="s">
        <v>341</v>
      </c>
      <c r="I789" s="2" t="s">
        <v>44</v>
      </c>
      <c r="J789" s="2" t="s">
        <v>30</v>
      </c>
      <c r="K789" s="2">
        <v>27413</v>
      </c>
      <c r="L789" s="2" t="s">
        <v>45</v>
      </c>
      <c r="M789" s="2" t="s">
        <v>342</v>
      </c>
      <c r="N789" s="16" t="s">
        <v>343</v>
      </c>
    </row>
    <row r="790" spans="1:14">
      <c r="A790" s="5" t="s">
        <v>359</v>
      </c>
      <c r="B790" s="2" t="s">
        <v>200</v>
      </c>
      <c r="C790" s="2" t="s">
        <v>15</v>
      </c>
      <c r="E790" s="16" t="s">
        <v>360</v>
      </c>
      <c r="F790" s="5" t="s">
        <v>25</v>
      </c>
      <c r="G790" s="16" t="s">
        <v>361</v>
      </c>
      <c r="H790" s="2" t="s">
        <v>365</v>
      </c>
      <c r="I790" s="2" t="s">
        <v>366</v>
      </c>
      <c r="J790" s="2" t="s">
        <v>30</v>
      </c>
      <c r="K790" s="2">
        <v>28372</v>
      </c>
      <c r="L790" s="2" t="s">
        <v>368</v>
      </c>
      <c r="M790" s="2" t="s">
        <v>369</v>
      </c>
      <c r="N790" s="16" t="s">
        <v>370</v>
      </c>
    </row>
    <row r="791" spans="1:14">
      <c r="A791" s="5" t="s">
        <v>372</v>
      </c>
      <c r="B791" s="2" t="s">
        <v>373</v>
      </c>
      <c r="C791" s="2" t="s">
        <v>5185</v>
      </c>
      <c r="D791" s="2" t="s">
        <v>2203</v>
      </c>
      <c r="E791" s="16" t="s">
        <v>5187</v>
      </c>
      <c r="F791" s="5" t="s">
        <v>25</v>
      </c>
      <c r="G791" s="12" t="s">
        <v>5186</v>
      </c>
      <c r="H791" s="2" t="s">
        <v>380</v>
      </c>
      <c r="I791" s="2" t="s">
        <v>381</v>
      </c>
      <c r="J791" s="2" t="s">
        <v>30</v>
      </c>
      <c r="K791" s="2">
        <v>28403</v>
      </c>
      <c r="L791" s="2" t="s">
        <v>382</v>
      </c>
      <c r="M791" s="2" t="s">
        <v>383</v>
      </c>
      <c r="N791" s="16" t="s">
        <v>384</v>
      </c>
    </row>
    <row r="792" spans="1:14">
      <c r="A792" s="5" t="s">
        <v>385</v>
      </c>
      <c r="B792" s="2" t="s">
        <v>200</v>
      </c>
      <c r="C792" s="2" t="s">
        <v>386</v>
      </c>
      <c r="D792" s="2" t="s">
        <v>387</v>
      </c>
      <c r="E792" s="16" t="s">
        <v>374</v>
      </c>
      <c r="F792" s="5" t="s">
        <v>25</v>
      </c>
      <c r="G792" s="12" t="s">
        <v>393</v>
      </c>
      <c r="H792" s="2" t="s">
        <v>380</v>
      </c>
      <c r="I792" s="2" t="s">
        <v>381</v>
      </c>
      <c r="J792" s="2" t="s">
        <v>30</v>
      </c>
      <c r="K792" s="2">
        <v>28403</v>
      </c>
      <c r="L792" s="2" t="s">
        <v>382</v>
      </c>
      <c r="M792" s="2" t="s">
        <v>383</v>
      </c>
      <c r="N792" s="16" t="s">
        <v>384</v>
      </c>
    </row>
    <row r="793" spans="1:14">
      <c r="A793" s="5" t="s">
        <v>3936</v>
      </c>
      <c r="B793" s="2" t="s">
        <v>3970</v>
      </c>
      <c r="C793" s="2" t="s">
        <v>1298</v>
      </c>
      <c r="D793" s="2" t="s">
        <v>3971</v>
      </c>
      <c r="E793" s="5" t="str">
        <f>HYPERLINK("https://twitter.com/DebHoltNoel","@DebHoltNoel")</f>
        <v>@DebHoltNoel</v>
      </c>
      <c r="F793" s="5" t="s">
        <v>135</v>
      </c>
      <c r="G793" s="16" t="s">
        <v>3972</v>
      </c>
      <c r="H793" s="2" t="s">
        <v>3940</v>
      </c>
      <c r="I793" s="2" t="s">
        <v>3941</v>
      </c>
      <c r="J793" s="2" t="s">
        <v>30</v>
      </c>
      <c r="K793" s="2">
        <v>27709</v>
      </c>
      <c r="L793" s="2" t="s">
        <v>227</v>
      </c>
      <c r="M793" s="2" t="s">
        <v>3973</v>
      </c>
      <c r="N793" s="5" t="s">
        <v>3943</v>
      </c>
    </row>
    <row r="794" spans="1:14">
      <c r="A794" s="5" t="s">
        <v>3936</v>
      </c>
      <c r="B794" s="2" t="s">
        <v>3953</v>
      </c>
      <c r="C794" s="2" t="s">
        <v>3954</v>
      </c>
      <c r="D794" s="2" t="s">
        <v>3955</v>
      </c>
      <c r="E794" s="5" t="str">
        <f>HYPERLINK("https://twitter.com/HeatherBurgiss","@HeatherBurgiss")</f>
        <v>@HeatherBurgiss</v>
      </c>
      <c r="F794" s="5" t="s">
        <v>135</v>
      </c>
      <c r="G794" s="5" t="str">
        <f>HYPERLINK("mailto:hburgiss@unctv.org","hburgiss@unctv.org")</f>
        <v>hburgiss@unctv.org</v>
      </c>
      <c r="H794" s="2" t="s">
        <v>3940</v>
      </c>
      <c r="I794" s="2" t="s">
        <v>3941</v>
      </c>
      <c r="J794" s="2" t="s">
        <v>30</v>
      </c>
      <c r="K794" s="2">
        <v>27709</v>
      </c>
      <c r="L794" s="2" t="s">
        <v>227</v>
      </c>
      <c r="M794" s="2" t="s">
        <v>3956</v>
      </c>
      <c r="N794" s="16" t="s">
        <v>3943</v>
      </c>
    </row>
    <row r="795" spans="1:14">
      <c r="A795" s="5" t="s">
        <v>3936</v>
      </c>
      <c r="B795" s="2" t="s">
        <v>3974</v>
      </c>
      <c r="C795" s="2" t="s">
        <v>1197</v>
      </c>
      <c r="D795" s="4" t="s">
        <v>1632</v>
      </c>
      <c r="E795" s="12" t="str">
        <f>HYPERLINK("https://twitter.com/UNCTVJeff","@UNCTVJeff")</f>
        <v>@UNCTVJeff</v>
      </c>
      <c r="F795" s="5" t="s">
        <v>135</v>
      </c>
      <c r="G795" s="16" t="s">
        <v>3975</v>
      </c>
      <c r="H795" s="2" t="s">
        <v>3940</v>
      </c>
      <c r="I795" s="2" t="s">
        <v>3941</v>
      </c>
      <c r="J795" s="2" t="s">
        <v>30</v>
      </c>
      <c r="K795" s="2">
        <v>27709</v>
      </c>
      <c r="L795" s="2" t="s">
        <v>227</v>
      </c>
      <c r="M795" s="2" t="s">
        <v>3956</v>
      </c>
      <c r="N795" s="5" t="s">
        <v>3943</v>
      </c>
    </row>
    <row r="796" spans="1:14">
      <c r="A796" s="5" t="s">
        <v>3936</v>
      </c>
      <c r="B796" s="2" t="s">
        <v>3937</v>
      </c>
      <c r="C796" s="2" t="s">
        <v>2765</v>
      </c>
      <c r="D796" s="2" t="s">
        <v>3938</v>
      </c>
      <c r="E796" s="16" t="s">
        <v>3939</v>
      </c>
      <c r="F796" s="5" t="s">
        <v>135</v>
      </c>
      <c r="G796" s="12" t="str">
        <f>HYPERLINK("mailto:kmccullen@unctv.org","kmccullen@unctv.org")</f>
        <v>kmccullen@unctv.org</v>
      </c>
      <c r="H796" s="2" t="s">
        <v>3940</v>
      </c>
      <c r="I796" s="2" t="s">
        <v>3941</v>
      </c>
      <c r="J796" s="2" t="s">
        <v>30</v>
      </c>
      <c r="K796" s="2">
        <v>27709</v>
      </c>
      <c r="L796" s="2" t="s">
        <v>227</v>
      </c>
      <c r="M796" s="2" t="s">
        <v>3942</v>
      </c>
      <c r="N796" s="5" t="s">
        <v>3943</v>
      </c>
    </row>
    <row r="797" spans="1:14">
      <c r="A797" s="5" t="s">
        <v>3936</v>
      </c>
      <c r="B797" s="2" t="s">
        <v>673</v>
      </c>
      <c r="C797" s="2" t="s">
        <v>2176</v>
      </c>
      <c r="D797" s="2" t="s">
        <v>3957</v>
      </c>
      <c r="E797" s="16" t="s">
        <v>3958</v>
      </c>
      <c r="F797" s="5" t="s">
        <v>135</v>
      </c>
      <c r="G797" s="5" t="s">
        <v>3959</v>
      </c>
      <c r="H797" s="2" t="s">
        <v>3940</v>
      </c>
      <c r="I797" s="2" t="s">
        <v>3941</v>
      </c>
      <c r="J797" s="2" t="s">
        <v>30</v>
      </c>
      <c r="K797" s="2">
        <v>27709</v>
      </c>
      <c r="L797" s="2" t="s">
        <v>227</v>
      </c>
      <c r="M797" s="2" t="s">
        <v>3960</v>
      </c>
      <c r="N797" s="16" t="s">
        <v>3943</v>
      </c>
    </row>
    <row r="798" spans="1:14">
      <c r="A798" s="5" t="s">
        <v>3936</v>
      </c>
      <c r="B798" s="2" t="s">
        <v>3967</v>
      </c>
      <c r="C798" s="2" t="s">
        <v>884</v>
      </c>
      <c r="D798" s="2" t="s">
        <v>3968</v>
      </c>
      <c r="E798" s="16" t="s">
        <v>3958</v>
      </c>
      <c r="F798" s="5" t="s">
        <v>135</v>
      </c>
      <c r="G798" s="5" t="str">
        <f>HYPERLINK("mailto:mpotts@unctv.org","mpotts@unctv.org")</f>
        <v>mpotts@unctv.org</v>
      </c>
      <c r="H798" s="2" t="s">
        <v>3940</v>
      </c>
      <c r="I798" s="2" t="s">
        <v>3941</v>
      </c>
      <c r="J798" s="2" t="s">
        <v>30</v>
      </c>
      <c r="K798" s="2">
        <v>27709</v>
      </c>
      <c r="L798" s="2" t="s">
        <v>227</v>
      </c>
      <c r="M798" s="2" t="s">
        <v>3969</v>
      </c>
      <c r="N798" s="5" t="s">
        <v>3943</v>
      </c>
    </row>
    <row r="799" spans="1:14">
      <c r="A799" s="5" t="s">
        <v>3936</v>
      </c>
      <c r="B799" s="2" t="s">
        <v>3944</v>
      </c>
      <c r="C799" s="2" t="s">
        <v>3945</v>
      </c>
      <c r="D799" s="2" t="s">
        <v>3946</v>
      </c>
      <c r="E799" s="5" t="str">
        <f>HYPERLINK("https://twitter.com/savickery","@savickery")</f>
        <v>@savickery</v>
      </c>
      <c r="F799" s="5" t="s">
        <v>135</v>
      </c>
      <c r="G799" s="16" t="s">
        <v>3947</v>
      </c>
      <c r="H799" s="2" t="s">
        <v>3940</v>
      </c>
      <c r="I799" s="2" t="s">
        <v>3941</v>
      </c>
      <c r="J799" s="2" t="s">
        <v>30</v>
      </c>
      <c r="K799" s="2">
        <v>27709</v>
      </c>
      <c r="L799" s="2" t="s">
        <v>227</v>
      </c>
      <c r="M799" s="2" t="s">
        <v>3948</v>
      </c>
      <c r="N799" s="5" t="s">
        <v>3943</v>
      </c>
    </row>
    <row r="800" spans="1:14">
      <c r="A800" s="5" t="s">
        <v>3936</v>
      </c>
      <c r="B800" s="2" t="s">
        <v>3949</v>
      </c>
      <c r="C800" s="2" t="s">
        <v>116</v>
      </c>
      <c r="D800" s="2" t="s">
        <v>1995</v>
      </c>
      <c r="E800" s="16" t="s">
        <v>3950</v>
      </c>
      <c r="F800" s="5" t="s">
        <v>135</v>
      </c>
      <c r="G800" s="5" t="str">
        <f>HYPERLINK("mailto:tomcamp@bellsouth.net","tomcamp@bellsouth.net")</f>
        <v>tomcamp@bellsouth.net</v>
      </c>
      <c r="H800" s="2" t="s">
        <v>3940</v>
      </c>
      <c r="I800" s="2" t="s">
        <v>3941</v>
      </c>
      <c r="J800" s="2" t="s">
        <v>30</v>
      </c>
      <c r="K800" s="2">
        <v>27709</v>
      </c>
      <c r="L800" s="2" t="s">
        <v>227</v>
      </c>
      <c r="M800" s="2" t="s">
        <v>3951</v>
      </c>
      <c r="N800" s="16" t="s">
        <v>3952</v>
      </c>
    </row>
    <row r="801" spans="1:15">
      <c r="A801" s="5" t="s">
        <v>3936</v>
      </c>
      <c r="B801" s="2" t="s">
        <v>3961</v>
      </c>
      <c r="D801" s="4"/>
      <c r="E801" s="16" t="s">
        <v>3958</v>
      </c>
      <c r="F801" s="5" t="s">
        <v>135</v>
      </c>
      <c r="G801" s="16" t="s">
        <v>3962</v>
      </c>
      <c r="H801" s="2" t="s">
        <v>3963</v>
      </c>
      <c r="I801" s="2" t="s">
        <v>121</v>
      </c>
      <c r="J801" s="2" t="s">
        <v>30</v>
      </c>
      <c r="K801" s="2">
        <v>27703</v>
      </c>
      <c r="L801" s="2" t="s">
        <v>3964</v>
      </c>
      <c r="M801" s="2" t="s">
        <v>3965</v>
      </c>
      <c r="N801" s="5" t="s">
        <v>3943</v>
      </c>
    </row>
    <row r="802" spans="1:15">
      <c r="A802" s="5" t="s">
        <v>3936</v>
      </c>
      <c r="B802" s="2" t="s">
        <v>3966</v>
      </c>
      <c r="D802" s="4"/>
      <c r="E802" s="16" t="s">
        <v>3958</v>
      </c>
      <c r="F802" s="5" t="s">
        <v>135</v>
      </c>
      <c r="G802" s="5" t="str">
        <f>HYPERLINK("mailto:legweek@unctv.org","legweek@unctv.org")</f>
        <v>legweek@unctv.org</v>
      </c>
      <c r="H802" s="2" t="s">
        <v>3963</v>
      </c>
      <c r="I802" s="2" t="s">
        <v>121</v>
      </c>
      <c r="J802" s="2" t="s">
        <v>30</v>
      </c>
      <c r="K802" s="2">
        <v>27703</v>
      </c>
      <c r="L802" s="2" t="s">
        <v>3964</v>
      </c>
      <c r="M802" s="2" t="s">
        <v>3965</v>
      </c>
      <c r="N802" s="5" t="s">
        <v>3943</v>
      </c>
    </row>
    <row r="803" spans="1:15">
      <c r="A803" s="5" t="s">
        <v>3439</v>
      </c>
      <c r="B803" s="2" t="s">
        <v>353</v>
      </c>
      <c r="C803" s="2" t="s">
        <v>3238</v>
      </c>
      <c r="D803" s="2" t="s">
        <v>3441</v>
      </c>
      <c r="E803" s="5" t="str">
        <f>HYPERLINK("https://twitter.com/UCWeekly","@UCWeekly")</f>
        <v>@UCWeekly</v>
      </c>
      <c r="F803" s="5" t="s">
        <v>2381</v>
      </c>
      <c r="G803" s="16" t="s">
        <v>3442</v>
      </c>
      <c r="H803" s="2" t="s">
        <v>3034</v>
      </c>
      <c r="I803" s="2" t="s">
        <v>1649</v>
      </c>
      <c r="J803" s="2" t="s">
        <v>30</v>
      </c>
      <c r="K803" s="2">
        <v>28106</v>
      </c>
      <c r="L803" s="2" t="s">
        <v>334</v>
      </c>
      <c r="M803" s="2" t="s">
        <v>3443</v>
      </c>
      <c r="N803" s="16" t="s">
        <v>3440</v>
      </c>
    </row>
    <row r="804" spans="1:15">
      <c r="A804" s="5" t="s">
        <v>3439</v>
      </c>
      <c r="B804" s="2" t="s">
        <v>129</v>
      </c>
      <c r="C804" s="2" t="s">
        <v>80</v>
      </c>
      <c r="D804" s="4" t="s">
        <v>3032</v>
      </c>
      <c r="E804" s="12" t="str">
        <f>HYPERLINK("https://twitter.com/UCWeekly","@UCWeekly")</f>
        <v>@UCWeekly</v>
      </c>
      <c r="F804" s="5" t="s">
        <v>2381</v>
      </c>
      <c r="G804" s="16" t="s">
        <v>3033</v>
      </c>
      <c r="H804" s="2" t="s">
        <v>3034</v>
      </c>
      <c r="I804" s="2" t="s">
        <v>1649</v>
      </c>
      <c r="J804" s="2" t="s">
        <v>30</v>
      </c>
      <c r="K804" s="2">
        <v>28106</v>
      </c>
      <c r="L804" s="2" t="s">
        <v>334</v>
      </c>
      <c r="M804" s="2" t="s">
        <v>3035</v>
      </c>
      <c r="N804" s="16" t="s">
        <v>3440</v>
      </c>
    </row>
    <row r="805" spans="1:15">
      <c r="A805" s="5" t="s">
        <v>3439</v>
      </c>
      <c r="B805" s="2" t="s">
        <v>138</v>
      </c>
      <c r="C805" s="2" t="s">
        <v>3312</v>
      </c>
      <c r="D805" s="2" t="s">
        <v>3038</v>
      </c>
      <c r="E805" s="5" t="str">
        <f>HYPERLINK("https://twitter.com/UCWeekly","@UCWeekly")</f>
        <v>@UCWeekly</v>
      </c>
      <c r="F805" s="5" t="s">
        <v>2381</v>
      </c>
      <c r="G805" s="5" t="s">
        <v>3313</v>
      </c>
      <c r="H805" s="2" t="s">
        <v>3034</v>
      </c>
      <c r="I805" s="2" t="s">
        <v>1649</v>
      </c>
      <c r="J805" s="2" t="s">
        <v>30</v>
      </c>
      <c r="K805" s="2">
        <v>28106</v>
      </c>
      <c r="L805" s="2" t="s">
        <v>334</v>
      </c>
      <c r="M805" s="2" t="s">
        <v>3035</v>
      </c>
      <c r="N805" s="16" t="s">
        <v>3440</v>
      </c>
    </row>
    <row r="806" spans="1:15">
      <c r="A806" s="5" t="s">
        <v>3976</v>
      </c>
      <c r="B806" s="2" t="s">
        <v>523</v>
      </c>
      <c r="C806" s="2" t="s">
        <v>3983</v>
      </c>
      <c r="D806" s="2" t="s">
        <v>3984</v>
      </c>
      <c r="E806" s="5" t="s">
        <v>3979</v>
      </c>
      <c r="F806" s="5" t="s">
        <v>135</v>
      </c>
      <c r="G806" s="5" t="str">
        <f>HYPERLINK("mailto:bgomez-jordana@univision.net","bgomez-jordana@univision.net")</f>
        <v>bgomez-jordana@univision.net</v>
      </c>
      <c r="H806" s="2" t="s">
        <v>3980</v>
      </c>
      <c r="I806" s="2" t="s">
        <v>3750</v>
      </c>
      <c r="J806" s="2" t="s">
        <v>30</v>
      </c>
      <c r="K806" s="2">
        <v>27609</v>
      </c>
      <c r="L806" s="2" t="s">
        <v>227</v>
      </c>
      <c r="M806" s="2" t="s">
        <v>3981</v>
      </c>
      <c r="N806" s="16" t="s">
        <v>3982</v>
      </c>
      <c r="O806" s="2" t="s">
        <v>2382</v>
      </c>
    </row>
    <row r="807" spans="1:15">
      <c r="A807" s="5" t="s">
        <v>3976</v>
      </c>
      <c r="B807" s="2" t="s">
        <v>3977</v>
      </c>
      <c r="C807" s="2" t="s">
        <v>527</v>
      </c>
      <c r="D807" s="2" t="s">
        <v>3978</v>
      </c>
      <c r="E807" s="5" t="s">
        <v>3979</v>
      </c>
      <c r="F807" s="5" t="s">
        <v>135</v>
      </c>
      <c r="G807" s="5" t="str">
        <f>HYPERLINK("mailto:kbooker@univision.net","kbooker@univision.net")</f>
        <v>kbooker@univision.net</v>
      </c>
      <c r="H807" s="2" t="s">
        <v>3980</v>
      </c>
      <c r="I807" s="2" t="s">
        <v>3750</v>
      </c>
      <c r="J807" s="2" t="s">
        <v>30</v>
      </c>
      <c r="K807" s="2">
        <v>27609</v>
      </c>
      <c r="L807" s="2" t="s">
        <v>227</v>
      </c>
      <c r="M807" s="2" t="s">
        <v>3981</v>
      </c>
      <c r="N807" s="16" t="s">
        <v>3982</v>
      </c>
      <c r="O807" s="2" t="s">
        <v>2382</v>
      </c>
    </row>
    <row r="808" spans="1:15">
      <c r="A808" s="5" t="s">
        <v>1796</v>
      </c>
      <c r="B808" s="2" t="s">
        <v>1808</v>
      </c>
      <c r="C808" s="2" t="s">
        <v>1809</v>
      </c>
      <c r="D808" s="2" t="s">
        <v>1810</v>
      </c>
      <c r="E808" s="5" t="str">
        <f>HYPERLINK("https://twitter.com/jeffhampton56","@jeffhampton56")</f>
        <v>@jeffhampton56</v>
      </c>
      <c r="F808" s="5" t="s">
        <v>433</v>
      </c>
      <c r="G808" s="5" t="str">
        <f>HYPERLINK("mailto:jeff.hampton@pilotonline.com","jeff.hampton@pilotonline.com")</f>
        <v>jeff.hampton@pilotonline.com</v>
      </c>
      <c r="H808" s="2" t="s">
        <v>1801</v>
      </c>
      <c r="I808" s="2" t="s">
        <v>1802</v>
      </c>
      <c r="J808" s="2" t="s">
        <v>30</v>
      </c>
      <c r="K808" s="2">
        <v>28782</v>
      </c>
      <c r="L808" s="2" t="s">
        <v>1803</v>
      </c>
      <c r="M808" s="2" t="s">
        <v>1811</v>
      </c>
      <c r="N808" s="16" t="s">
        <v>1805</v>
      </c>
    </row>
    <row r="809" spans="1:15">
      <c r="A809" s="5" t="s">
        <v>1796</v>
      </c>
      <c r="B809" s="2" t="s">
        <v>57</v>
      </c>
      <c r="C809" s="2" t="s">
        <v>1797</v>
      </c>
      <c r="D809" s="2" t="s">
        <v>1798</v>
      </c>
      <c r="E809" s="16" t="s">
        <v>1799</v>
      </c>
      <c r="F809" s="5" t="s">
        <v>433</v>
      </c>
      <c r="G809" s="5" t="s">
        <v>1800</v>
      </c>
      <c r="H809" s="2" t="s">
        <v>1801</v>
      </c>
      <c r="I809" s="2" t="s">
        <v>1802</v>
      </c>
      <c r="J809" s="2" t="s">
        <v>30</v>
      </c>
      <c r="K809" s="2">
        <v>28782</v>
      </c>
      <c r="L809" s="2" t="s">
        <v>1803</v>
      </c>
      <c r="M809" s="2" t="s">
        <v>1804</v>
      </c>
      <c r="N809" s="16" t="s">
        <v>1805</v>
      </c>
    </row>
    <row r="810" spans="1:15">
      <c r="A810" s="5" t="s">
        <v>1796</v>
      </c>
      <c r="B810" s="2" t="s">
        <v>129</v>
      </c>
      <c r="C810" s="2" t="s">
        <v>757</v>
      </c>
      <c r="D810" s="2" t="s">
        <v>1806</v>
      </c>
      <c r="E810" s="16" t="s">
        <v>1799</v>
      </c>
      <c r="F810" s="5" t="s">
        <v>433</v>
      </c>
      <c r="G810" s="5" t="s">
        <v>1807</v>
      </c>
      <c r="H810" s="2" t="s">
        <v>1801</v>
      </c>
      <c r="I810" s="2" t="s">
        <v>1802</v>
      </c>
      <c r="J810" s="2" t="s">
        <v>30</v>
      </c>
      <c r="K810" s="2">
        <v>28782</v>
      </c>
      <c r="L810" s="2" t="s">
        <v>1803</v>
      </c>
      <c r="M810" s="2" t="s">
        <v>1804</v>
      </c>
      <c r="N810" s="16" t="s">
        <v>1805</v>
      </c>
    </row>
    <row r="811" spans="1:15">
      <c r="A811" s="5" t="s">
        <v>3562</v>
      </c>
      <c r="B811" s="2" t="s">
        <v>3563</v>
      </c>
      <c r="C811" s="2" t="s">
        <v>3564</v>
      </c>
      <c r="D811" s="2" t="s">
        <v>3565</v>
      </c>
      <c r="E811" s="16" t="s">
        <v>3566</v>
      </c>
      <c r="F811" s="5" t="s">
        <v>318</v>
      </c>
      <c r="G811" s="16" t="s">
        <v>3567</v>
      </c>
      <c r="H811" s="2" t="s">
        <v>3568</v>
      </c>
      <c r="I811" s="2" t="s">
        <v>381</v>
      </c>
      <c r="J811" s="2" t="s">
        <v>30</v>
      </c>
      <c r="K811" s="2">
        <v>28403</v>
      </c>
      <c r="L811" s="2" t="s">
        <v>382</v>
      </c>
      <c r="M811" s="2" t="s">
        <v>3569</v>
      </c>
      <c r="N811" s="16" t="s">
        <v>3570</v>
      </c>
    </row>
    <row r="812" spans="1:15">
      <c r="A812" s="5" t="s">
        <v>394</v>
      </c>
      <c r="B812" s="2" t="s">
        <v>68</v>
      </c>
      <c r="C812" s="2" t="s">
        <v>15</v>
      </c>
      <c r="D812" s="2" t="s">
        <v>15</v>
      </c>
      <c r="E812" s="16" t="s">
        <v>395</v>
      </c>
      <c r="F812" s="5" t="s">
        <v>25</v>
      </c>
      <c r="G812" s="16" t="s">
        <v>399</v>
      </c>
      <c r="H812" s="2" t="s">
        <v>400</v>
      </c>
      <c r="I812" s="2" t="s">
        <v>291</v>
      </c>
      <c r="J812" s="2" t="s">
        <v>30</v>
      </c>
      <c r="K812" s="2">
        <v>27109</v>
      </c>
      <c r="L812" s="2" t="s">
        <v>292</v>
      </c>
      <c r="M812" s="2" t="s">
        <v>401</v>
      </c>
      <c r="N812" s="16" t="s">
        <v>402</v>
      </c>
    </row>
    <row r="813" spans="1:15">
      <c r="A813" s="5" t="s">
        <v>3444</v>
      </c>
      <c r="B813" s="2" t="s">
        <v>1483</v>
      </c>
      <c r="C813" s="2" t="s">
        <v>15</v>
      </c>
      <c r="D813" s="2" t="s">
        <v>15</v>
      </c>
      <c r="E813" s="12" t="str">
        <f>HYPERLINK("https://twitter.com/wakeweekly","@wakeweekly")</f>
        <v>@wakeweekly</v>
      </c>
      <c r="F813" s="5" t="s">
        <v>2381</v>
      </c>
      <c r="G813" s="16" t="s">
        <v>3453</v>
      </c>
      <c r="H813" s="2" t="s">
        <v>3447</v>
      </c>
      <c r="I813" s="2" t="s">
        <v>3448</v>
      </c>
      <c r="J813" s="2" t="s">
        <v>30</v>
      </c>
      <c r="K813" s="2">
        <v>27588</v>
      </c>
      <c r="L813" s="2" t="s">
        <v>227</v>
      </c>
      <c r="M813" s="2" t="s">
        <v>3449</v>
      </c>
      <c r="N813" s="16" t="s">
        <v>3450</v>
      </c>
    </row>
    <row r="814" spans="1:15">
      <c r="A814" s="5" t="s">
        <v>3444</v>
      </c>
      <c r="B814" s="2" t="s">
        <v>68</v>
      </c>
      <c r="C814" s="2" t="s">
        <v>15</v>
      </c>
      <c r="D814" s="2" t="s">
        <v>15</v>
      </c>
      <c r="E814" s="5" t="str">
        <f>HYPERLINK("https://twitter.com/wakeweekly","@wakeweekly")</f>
        <v>@wakeweekly</v>
      </c>
      <c r="F814" s="5" t="s">
        <v>2381</v>
      </c>
      <c r="G814" s="16" t="s">
        <v>3446</v>
      </c>
      <c r="H814" s="2" t="s">
        <v>3447</v>
      </c>
      <c r="I814" s="2" t="s">
        <v>3448</v>
      </c>
      <c r="J814" s="2" t="s">
        <v>30</v>
      </c>
      <c r="K814" s="2">
        <v>27588</v>
      </c>
      <c r="L814" s="2" t="s">
        <v>227</v>
      </c>
      <c r="M814" s="2" t="s">
        <v>3449</v>
      </c>
      <c r="N814" s="16" t="s">
        <v>3450</v>
      </c>
    </row>
    <row r="815" spans="1:15">
      <c r="A815" s="5" t="s">
        <v>3444</v>
      </c>
      <c r="B815" s="2" t="s">
        <v>353</v>
      </c>
      <c r="C815" s="2" t="s">
        <v>799</v>
      </c>
      <c r="D815" s="2" t="s">
        <v>800</v>
      </c>
      <c r="E815" s="5" t="str">
        <f>HYPERLINK("https://twitter.com/wakeweekly","@wakeweekly")</f>
        <v>@wakeweekly</v>
      </c>
      <c r="F815" s="5" t="s">
        <v>2381</v>
      </c>
      <c r="G815" s="16" t="s">
        <v>3451</v>
      </c>
      <c r="H815" s="2" t="s">
        <v>3452</v>
      </c>
      <c r="I815" s="2" t="s">
        <v>3448</v>
      </c>
      <c r="J815" s="2" t="s">
        <v>30</v>
      </c>
      <c r="K815" s="2">
        <v>27588</v>
      </c>
      <c r="L815" s="2" t="s">
        <v>227</v>
      </c>
      <c r="M815" s="2" t="s">
        <v>3449</v>
      </c>
      <c r="N815" s="16" t="s">
        <v>3450</v>
      </c>
    </row>
    <row r="816" spans="1:15">
      <c r="A816" s="5" t="s">
        <v>3444</v>
      </c>
      <c r="B816" s="2" t="s">
        <v>90</v>
      </c>
      <c r="C816" s="2" t="s">
        <v>2529</v>
      </c>
      <c r="D816" s="2" t="s">
        <v>2530</v>
      </c>
      <c r="E816" s="5" t="str">
        <f>HYPERLINK("https://twitter.com/L_Martinez13","@L_Martinez13")</f>
        <v>@L_Martinez13</v>
      </c>
      <c r="F816" s="5" t="s">
        <v>2381</v>
      </c>
      <c r="G816" s="5" t="s">
        <v>3445</v>
      </c>
    </row>
    <row r="817" spans="1:14">
      <c r="A817" s="5" t="s">
        <v>2128</v>
      </c>
      <c r="B817" s="2" t="s">
        <v>820</v>
      </c>
      <c r="C817" s="2" t="s">
        <v>102</v>
      </c>
      <c r="D817" s="2" t="s">
        <v>2129</v>
      </c>
      <c r="E817" s="10" t="s">
        <v>5195</v>
      </c>
      <c r="F817" s="5" t="s">
        <v>18</v>
      </c>
      <c r="G817" s="16" t="s">
        <v>2130</v>
      </c>
      <c r="H817" s="2" t="s">
        <v>1223</v>
      </c>
      <c r="I817" s="2" t="s">
        <v>226</v>
      </c>
      <c r="J817" s="2" t="s">
        <v>30</v>
      </c>
      <c r="K817" s="4">
        <v>27602</v>
      </c>
      <c r="L817" s="2" t="s">
        <v>227</v>
      </c>
      <c r="M817" s="2" t="s">
        <v>2131</v>
      </c>
      <c r="N817" s="16" t="s">
        <v>2132</v>
      </c>
    </row>
    <row r="818" spans="1:14">
      <c r="A818" s="5" t="s">
        <v>3454</v>
      </c>
      <c r="B818" s="2" t="s">
        <v>2494</v>
      </c>
      <c r="C818" s="2" t="s">
        <v>485</v>
      </c>
      <c r="D818" s="2" t="s">
        <v>3463</v>
      </c>
      <c r="E818" s="5" t="str">
        <f>HYPERLINK("https://twitter.com/WarrenRecord","@WarrenRecord")</f>
        <v>@WarrenRecord</v>
      </c>
      <c r="F818" s="5" t="s">
        <v>2381</v>
      </c>
      <c r="G818" s="5" t="s">
        <v>3464</v>
      </c>
      <c r="H818" s="2" t="s">
        <v>3458</v>
      </c>
      <c r="I818" s="2" t="s">
        <v>3459</v>
      </c>
      <c r="J818" s="2" t="s">
        <v>30</v>
      </c>
      <c r="K818" s="2">
        <v>27589</v>
      </c>
      <c r="L818" s="2" t="s">
        <v>3460</v>
      </c>
      <c r="M818" s="2" t="s">
        <v>3461</v>
      </c>
      <c r="N818" s="16" t="s">
        <v>3462</v>
      </c>
    </row>
    <row r="819" spans="1:14">
      <c r="A819" s="5" t="s">
        <v>3454</v>
      </c>
      <c r="B819" s="2" t="s">
        <v>182</v>
      </c>
      <c r="C819" s="2" t="s">
        <v>3455</v>
      </c>
      <c r="D819" s="2" t="s">
        <v>3456</v>
      </c>
      <c r="E819" s="5" t="str">
        <f>HYPERLINK("https://twitter.com/WarrenRecord","@WarrenRecord")</f>
        <v>@WarrenRecord</v>
      </c>
      <c r="F819" s="5" t="s">
        <v>2381</v>
      </c>
      <c r="G819" s="16" t="s">
        <v>3457</v>
      </c>
      <c r="H819" s="2" t="s">
        <v>3458</v>
      </c>
      <c r="I819" s="2" t="s">
        <v>3459</v>
      </c>
      <c r="J819" s="2" t="s">
        <v>30</v>
      </c>
      <c r="K819" s="2">
        <v>27589</v>
      </c>
      <c r="L819" s="2" t="s">
        <v>3460</v>
      </c>
      <c r="M819" s="2" t="s">
        <v>3461</v>
      </c>
      <c r="N819" s="16" t="s">
        <v>3462</v>
      </c>
    </row>
    <row r="820" spans="1:14">
      <c r="A820" s="5" t="s">
        <v>1812</v>
      </c>
      <c r="B820" s="2" t="s">
        <v>353</v>
      </c>
      <c r="C820" s="2" t="s">
        <v>1734</v>
      </c>
      <c r="D820" s="2" t="s">
        <v>1820</v>
      </c>
      <c r="E820" s="5" t="str">
        <f>HYPERLINK("https://twitter.com/avansant?lang=en","@avansant")</f>
        <v>@avansant</v>
      </c>
      <c r="F820" s="5" t="s">
        <v>433</v>
      </c>
      <c r="G820" s="5" t="str">
        <f>HYPERLINK("mailto:ashley.vansant@thewashingtondailynews.com","ashley.vansant@thewashingtondailynews.com")</f>
        <v>ashley.vansant@thewashingtondailynews.com</v>
      </c>
      <c r="H820" s="2" t="s">
        <v>1816</v>
      </c>
      <c r="I820" s="2" t="s">
        <v>78</v>
      </c>
      <c r="J820" s="2" t="s">
        <v>30</v>
      </c>
      <c r="K820" s="2">
        <v>27889</v>
      </c>
      <c r="L820" s="2" t="s">
        <v>1817</v>
      </c>
      <c r="M820" s="2" t="s">
        <v>1818</v>
      </c>
      <c r="N820" s="5" t="s">
        <v>1819</v>
      </c>
    </row>
    <row r="821" spans="1:14">
      <c r="A821" s="5" t="s">
        <v>1812</v>
      </c>
      <c r="B821" s="2" t="s">
        <v>170</v>
      </c>
      <c r="C821" s="4" t="s">
        <v>1821</v>
      </c>
      <c r="D821" s="4" t="s">
        <v>1822</v>
      </c>
      <c r="E821" s="16" t="s">
        <v>1815</v>
      </c>
      <c r="F821" s="5" t="s">
        <v>433</v>
      </c>
      <c r="G821" s="5" t="s">
        <v>1823</v>
      </c>
      <c r="H821" s="2" t="s">
        <v>1816</v>
      </c>
      <c r="I821" s="2" t="s">
        <v>78</v>
      </c>
      <c r="J821" s="2" t="s">
        <v>30</v>
      </c>
      <c r="K821" s="2">
        <v>27889</v>
      </c>
      <c r="L821" s="2" t="s">
        <v>1817</v>
      </c>
      <c r="M821" s="2" t="s">
        <v>1818</v>
      </c>
      <c r="N821" s="16" t="s">
        <v>1819</v>
      </c>
    </row>
    <row r="822" spans="1:14">
      <c r="A822" s="5" t="s">
        <v>1812</v>
      </c>
      <c r="B822" s="2" t="s">
        <v>90</v>
      </c>
      <c r="C822" s="2" t="s">
        <v>1813</v>
      </c>
      <c r="D822" s="2" t="s">
        <v>1814</v>
      </c>
      <c r="E822" s="16" t="s">
        <v>1815</v>
      </c>
      <c r="F822" s="5" t="s">
        <v>433</v>
      </c>
      <c r="G822" s="5" t="str">
        <f>HYPERLINK("mailto:vail.rumley@thewashingtondailynews.com","vail.rumley@thewashingtondailynews.com")</f>
        <v>vail.rumley@thewashingtondailynews.com</v>
      </c>
      <c r="H822" s="2" t="s">
        <v>1816</v>
      </c>
      <c r="I822" s="2" t="s">
        <v>78</v>
      </c>
      <c r="J822" s="2" t="s">
        <v>30</v>
      </c>
      <c r="K822" s="2">
        <v>27889</v>
      </c>
      <c r="L822" s="2" t="s">
        <v>1817</v>
      </c>
      <c r="M822" s="2" t="s">
        <v>1818</v>
      </c>
      <c r="N822" s="5" t="s">
        <v>1819</v>
      </c>
    </row>
    <row r="823" spans="1:14">
      <c r="A823" s="5" t="s">
        <v>1812</v>
      </c>
      <c r="B823" s="2" t="s">
        <v>49</v>
      </c>
      <c r="C823" s="4"/>
      <c r="D823" s="4"/>
      <c r="E823" s="5" t="str">
        <f>HYPERLINK("https://twitter.com/WDNweb?ref_src=twsrc%5Egoogle%7Ctwcamp%5Eserp%7Ctwgr%5Eauthor","@WDNweb")</f>
        <v>@WDNweb</v>
      </c>
      <c r="F823" s="5" t="s">
        <v>433</v>
      </c>
      <c r="G823" s="12" t="str">
        <f>HYPERLINK("mailto:news@thewashingtondailynews.com","news@thewashingtondailynews.com")</f>
        <v>news@thewashingtondailynews.com</v>
      </c>
      <c r="H823" s="2" t="s">
        <v>1816</v>
      </c>
      <c r="I823" s="2" t="s">
        <v>78</v>
      </c>
      <c r="J823" s="2" t="s">
        <v>30</v>
      </c>
      <c r="K823" s="2">
        <v>27889</v>
      </c>
      <c r="L823" s="2" t="s">
        <v>1817</v>
      </c>
      <c r="M823" s="2" t="s">
        <v>1818</v>
      </c>
      <c r="N823" s="5" t="s">
        <v>1819</v>
      </c>
    </row>
    <row r="824" spans="1:14">
      <c r="A824" s="5" t="s">
        <v>1812</v>
      </c>
      <c r="B824" s="2" t="s">
        <v>68</v>
      </c>
      <c r="C824" s="4"/>
      <c r="D824" s="4"/>
      <c r="E824" s="5" t="str">
        <f>HYPERLINK("https://twitter.com/WDNweb?ref_src=twsrc%5Egoogle%7Ctwcamp%5Eserp%7Ctwgr%5Eauthor","@WDNweb")</f>
        <v>@WDNweb</v>
      </c>
      <c r="F824" s="5" t="s">
        <v>433</v>
      </c>
      <c r="G824" s="5" t="str">
        <f>HYPERLINK("mailto:news@thewashingtondailynews.com","news@thewashingtondailynews.com")</f>
        <v>news@thewashingtondailynews.com</v>
      </c>
      <c r="H824" s="2" t="s">
        <v>1816</v>
      </c>
      <c r="I824" s="2" t="s">
        <v>78</v>
      </c>
      <c r="J824" s="2" t="s">
        <v>30</v>
      </c>
      <c r="K824" s="2">
        <v>27889</v>
      </c>
      <c r="L824" s="2" t="s">
        <v>1817</v>
      </c>
      <c r="M824" s="2" t="s">
        <v>1818</v>
      </c>
      <c r="N824" s="5" t="s">
        <v>1819</v>
      </c>
    </row>
    <row r="825" spans="1:14">
      <c r="A825" s="5" t="s">
        <v>3465</v>
      </c>
      <c r="B825" s="2" t="s">
        <v>90</v>
      </c>
      <c r="C825" s="2" t="s">
        <v>608</v>
      </c>
      <c r="D825" s="2" t="s">
        <v>3091</v>
      </c>
      <c r="E825" s="5" t="str">
        <f>HYPERLINK("https://twitter.com/WataugaDemocrat","@WataugaDemocrat")</f>
        <v>@WataugaDemocrat</v>
      </c>
      <c r="F825" s="5" t="s">
        <v>2381</v>
      </c>
      <c r="G825" s="16" t="s">
        <v>3092</v>
      </c>
      <c r="H825" s="2" t="s">
        <v>3086</v>
      </c>
      <c r="I825" s="2" t="s">
        <v>1463</v>
      </c>
      <c r="J825" s="2" t="s">
        <v>30</v>
      </c>
      <c r="K825" s="2">
        <v>28607</v>
      </c>
      <c r="L825" s="2" t="s">
        <v>1464</v>
      </c>
      <c r="M825" s="2" t="s">
        <v>3087</v>
      </c>
      <c r="N825" s="5" t="s">
        <v>3466</v>
      </c>
    </row>
    <row r="826" spans="1:14">
      <c r="A826" s="5" t="s">
        <v>3465</v>
      </c>
      <c r="B826" s="2" t="s">
        <v>353</v>
      </c>
      <c r="C826" s="2" t="s">
        <v>1600</v>
      </c>
      <c r="D826" s="2" t="s">
        <v>3089</v>
      </c>
      <c r="E826" s="5" t="str">
        <f>HYPERLINK("https://twitter.com/WataugaDemocrat","@WataugaDemocrat")</f>
        <v>@WataugaDemocrat</v>
      </c>
      <c r="F826" s="5" t="s">
        <v>2381</v>
      </c>
      <c r="G826" s="16" t="s">
        <v>3090</v>
      </c>
      <c r="H826" s="2" t="s">
        <v>3086</v>
      </c>
      <c r="I826" s="2" t="s">
        <v>1463</v>
      </c>
      <c r="J826" s="2" t="s">
        <v>30</v>
      </c>
      <c r="K826" s="2">
        <v>28607</v>
      </c>
      <c r="L826" s="2" t="s">
        <v>1464</v>
      </c>
      <c r="M826" s="2" t="s">
        <v>3087</v>
      </c>
      <c r="N826" s="16" t="s">
        <v>3466</v>
      </c>
    </row>
    <row r="827" spans="1:14">
      <c r="A827" s="5" t="s">
        <v>3465</v>
      </c>
      <c r="B827" s="2" t="s">
        <v>57</v>
      </c>
      <c r="C827" s="2" t="s">
        <v>116</v>
      </c>
      <c r="D827" s="2" t="s">
        <v>2431</v>
      </c>
      <c r="E827" s="5" t="str">
        <f>HYPERLINK("https://twitter.com/WataugaDemocrat","@WataugaDemocrat")</f>
        <v>@WataugaDemocrat</v>
      </c>
      <c r="F827" s="5" t="s">
        <v>2381</v>
      </c>
      <c r="G827" s="16" t="s">
        <v>2433</v>
      </c>
      <c r="H827" s="2" t="s">
        <v>3086</v>
      </c>
      <c r="I827" s="2" t="s">
        <v>1463</v>
      </c>
      <c r="J827" s="2" t="s">
        <v>30</v>
      </c>
      <c r="K827" s="2">
        <v>28607</v>
      </c>
      <c r="L827" s="2" t="s">
        <v>1464</v>
      </c>
      <c r="M827" s="2" t="s">
        <v>3087</v>
      </c>
      <c r="N827" s="5" t="s">
        <v>3466</v>
      </c>
    </row>
    <row r="828" spans="1:14">
      <c r="A828" s="5" t="s">
        <v>3465</v>
      </c>
      <c r="B828" s="2" t="s">
        <v>49</v>
      </c>
      <c r="C828" s="4"/>
      <c r="D828" s="4"/>
      <c r="E828" s="5" t="str">
        <f>HYPERLINK("https://twitter.com/WataugaDemocrat","@WataugaDemocrat")</f>
        <v>@WataugaDemocrat</v>
      </c>
      <c r="F828" s="5" t="s">
        <v>2381</v>
      </c>
      <c r="G828" s="16" t="s">
        <v>3467</v>
      </c>
      <c r="H828" s="2" t="s">
        <v>3086</v>
      </c>
      <c r="I828" s="2" t="s">
        <v>1463</v>
      </c>
      <c r="J828" s="2" t="s">
        <v>30</v>
      </c>
      <c r="K828" s="2">
        <v>28607</v>
      </c>
      <c r="L828" s="2" t="s">
        <v>1464</v>
      </c>
      <c r="M828" s="2" t="s">
        <v>3468</v>
      </c>
      <c r="N828" s="5" t="s">
        <v>3466</v>
      </c>
    </row>
    <row r="829" spans="1:14">
      <c r="A829" s="5" t="s">
        <v>3465</v>
      </c>
      <c r="B829" s="2" t="s">
        <v>68</v>
      </c>
      <c r="C829" s="4"/>
      <c r="D829" s="4"/>
      <c r="E829" s="5" t="str">
        <f>HYPERLINK("https://twitter.com/WataugaDemocrat","@WataugaDemocrat")</f>
        <v>@WataugaDemocrat</v>
      </c>
      <c r="F829" s="5" t="s">
        <v>2381</v>
      </c>
      <c r="G829" s="16" t="s">
        <v>3469</v>
      </c>
      <c r="H829" s="2" t="s">
        <v>3086</v>
      </c>
      <c r="I829" s="2" t="s">
        <v>1463</v>
      </c>
      <c r="J829" s="2" t="s">
        <v>30</v>
      </c>
      <c r="K829" s="2">
        <v>28607</v>
      </c>
      <c r="L829" s="2" t="s">
        <v>1464</v>
      </c>
      <c r="M829" s="2" t="s">
        <v>3087</v>
      </c>
      <c r="N829" s="5" t="s">
        <v>3466</v>
      </c>
    </row>
    <row r="830" spans="1:14">
      <c r="A830" s="5" t="s">
        <v>3571</v>
      </c>
      <c r="B830" s="2" t="s">
        <v>3578</v>
      </c>
      <c r="C830" s="4" t="s">
        <v>904</v>
      </c>
      <c r="D830" s="4" t="s">
        <v>3579</v>
      </c>
      <c r="E830" s="16" t="s">
        <v>5214</v>
      </c>
      <c r="F830" s="5" t="s">
        <v>318</v>
      </c>
      <c r="G830" s="5" t="str">
        <f>HYPERLINK("mailto:bill.schoening@bbgi.com","bill.schoening@bbgi.com")</f>
        <v>bill.schoening@bbgi.com</v>
      </c>
      <c r="H830" s="2" t="s">
        <v>3575</v>
      </c>
      <c r="I830" s="2" t="s">
        <v>322</v>
      </c>
      <c r="J830" s="2" t="s">
        <v>30</v>
      </c>
      <c r="K830" s="2">
        <v>28203</v>
      </c>
      <c r="L830" s="2" t="s">
        <v>334</v>
      </c>
      <c r="M830" s="2" t="s">
        <v>3576</v>
      </c>
      <c r="N830" s="16" t="s">
        <v>3577</v>
      </c>
    </row>
    <row r="831" spans="1:14">
      <c r="A831" s="5" t="s">
        <v>3571</v>
      </c>
      <c r="B831" s="2" t="s">
        <v>3563</v>
      </c>
      <c r="C831" s="4" t="s">
        <v>3572</v>
      </c>
      <c r="D831" s="4" t="s">
        <v>3573</v>
      </c>
      <c r="E831" s="16" t="s">
        <v>5214</v>
      </c>
      <c r="F831" s="5" t="s">
        <v>318</v>
      </c>
      <c r="G831" s="16" t="s">
        <v>3574</v>
      </c>
      <c r="H831" s="2" t="s">
        <v>3575</v>
      </c>
      <c r="I831" s="2" t="s">
        <v>322</v>
      </c>
      <c r="J831" s="2" t="s">
        <v>30</v>
      </c>
      <c r="K831" s="2">
        <v>28203</v>
      </c>
      <c r="L831" s="2" t="s">
        <v>334</v>
      </c>
      <c r="M831" s="2" t="s">
        <v>3576</v>
      </c>
      <c r="N831" s="16" t="s">
        <v>3577</v>
      </c>
    </row>
    <row r="832" spans="1:14">
      <c r="A832" s="5" t="s">
        <v>3580</v>
      </c>
      <c r="B832" s="2" t="s">
        <v>3581</v>
      </c>
      <c r="C832" s="2" t="s">
        <v>3582</v>
      </c>
      <c r="D832" s="2" t="s">
        <v>103</v>
      </c>
      <c r="E832" s="16" t="s">
        <v>3583</v>
      </c>
      <c r="F832" s="5" t="s">
        <v>318</v>
      </c>
      <c r="G832" s="5" t="str">
        <f>HYPERLINK("mailto:bthompson@wbt.com","bthompson@wbt.com")</f>
        <v>bthompson@wbt.com</v>
      </c>
      <c r="H832" s="2" t="s">
        <v>3584</v>
      </c>
      <c r="I832" s="2" t="s">
        <v>322</v>
      </c>
      <c r="J832" s="2" t="s">
        <v>30</v>
      </c>
      <c r="K832" s="2">
        <v>28208</v>
      </c>
      <c r="L832" s="2" t="s">
        <v>334</v>
      </c>
      <c r="M832" s="2" t="s">
        <v>3585</v>
      </c>
      <c r="N832" s="5" t="s">
        <v>3586</v>
      </c>
    </row>
    <row r="833" spans="1:14">
      <c r="A833" s="5" t="s">
        <v>3580</v>
      </c>
      <c r="B833" s="2" t="s">
        <v>3587</v>
      </c>
      <c r="C833" s="2" t="s">
        <v>246</v>
      </c>
      <c r="D833" s="2" t="s">
        <v>3588</v>
      </c>
      <c r="E833" s="16" t="s">
        <v>3583</v>
      </c>
      <c r="F833" s="5" t="s">
        <v>318</v>
      </c>
      <c r="G833" s="5" t="str">
        <f>HYPERLINK("mailto:hancock@wbt.com","hancock@wbt.com")</f>
        <v>hancock@wbt.com</v>
      </c>
      <c r="H833" s="2" t="s">
        <v>3584</v>
      </c>
      <c r="I833" s="2" t="s">
        <v>322</v>
      </c>
      <c r="J833" s="2" t="s">
        <v>30</v>
      </c>
      <c r="K833" s="2">
        <v>28208</v>
      </c>
      <c r="L833" s="2" t="s">
        <v>334</v>
      </c>
      <c r="M833" s="2" t="s">
        <v>3589</v>
      </c>
      <c r="N833" s="5" t="s">
        <v>3586</v>
      </c>
    </row>
    <row r="834" spans="1:14">
      <c r="A834" s="5" t="s">
        <v>3580</v>
      </c>
      <c r="B834" s="2" t="s">
        <v>68</v>
      </c>
      <c r="C834" s="4"/>
      <c r="D834" s="4"/>
      <c r="E834" s="16" t="s">
        <v>3583</v>
      </c>
      <c r="F834" s="5" t="s">
        <v>318</v>
      </c>
      <c r="G834" s="5" t="str">
        <f>HYPERLINK("mailto:wbtnews@wbt.com","wbtnews@wbt.com")</f>
        <v>wbtnews@wbt.com</v>
      </c>
      <c r="H834" s="2" t="s">
        <v>3590</v>
      </c>
      <c r="I834" s="2" t="s">
        <v>517</v>
      </c>
      <c r="J834" s="2" t="s">
        <v>30</v>
      </c>
      <c r="K834" s="2">
        <v>28208</v>
      </c>
      <c r="L834" s="2" t="s">
        <v>334</v>
      </c>
      <c r="M834" s="2" t="s">
        <v>3591</v>
      </c>
      <c r="N834" s="5" t="s">
        <v>3586</v>
      </c>
    </row>
    <row r="835" spans="1:14">
      <c r="A835" s="5" t="s">
        <v>3985</v>
      </c>
      <c r="B835" s="2" t="s">
        <v>68</v>
      </c>
      <c r="C835" s="2" t="s">
        <v>15</v>
      </c>
      <c r="D835" s="4"/>
      <c r="E835" s="16" t="s">
        <v>5215</v>
      </c>
      <c r="F835" s="5" t="s">
        <v>135</v>
      </c>
      <c r="G835" s="5" t="s">
        <v>4011</v>
      </c>
      <c r="H835" s="2" t="s">
        <v>3590</v>
      </c>
      <c r="I835" s="2" t="s">
        <v>322</v>
      </c>
      <c r="J835" s="2" t="s">
        <v>30</v>
      </c>
      <c r="K835" s="2">
        <v>28208</v>
      </c>
      <c r="L835" s="2" t="s">
        <v>334</v>
      </c>
      <c r="M835" s="2" t="s">
        <v>4012</v>
      </c>
      <c r="N835" s="16" t="s">
        <v>3990</v>
      </c>
    </row>
    <row r="836" spans="1:14">
      <c r="A836" s="5" t="s">
        <v>3985</v>
      </c>
      <c r="B836" s="2" t="s">
        <v>4027</v>
      </c>
      <c r="C836" s="2" t="s">
        <v>1979</v>
      </c>
      <c r="D836" s="2" t="s">
        <v>4028</v>
      </c>
      <c r="E836" s="5" t="str">
        <f>HYPERLINK("https://twitter.com/AlexGilesNews","@AlexGilesNews")</f>
        <v>@AlexGilesNews</v>
      </c>
      <c r="F836" s="5" t="s">
        <v>135</v>
      </c>
      <c r="G836" s="5" t="str">
        <f>HYPERLINK("mailto:agiles@wbtv.com","agiles@wbtv.com")</f>
        <v>agiles@wbtv.com</v>
      </c>
      <c r="H836" s="2" t="s">
        <v>3590</v>
      </c>
      <c r="I836" s="2" t="s">
        <v>322</v>
      </c>
      <c r="J836" s="2" t="s">
        <v>30</v>
      </c>
      <c r="K836" s="2">
        <v>28208</v>
      </c>
      <c r="L836" s="2" t="s">
        <v>334</v>
      </c>
      <c r="M836" s="2" t="s">
        <v>3989</v>
      </c>
      <c r="N836" s="5" t="s">
        <v>3990</v>
      </c>
    </row>
    <row r="837" spans="1:14">
      <c r="A837" s="5" t="s">
        <v>3985</v>
      </c>
      <c r="B837" s="2" t="s">
        <v>170</v>
      </c>
      <c r="C837" s="2" t="s">
        <v>1260</v>
      </c>
      <c r="D837" s="2" t="s">
        <v>4021</v>
      </c>
      <c r="E837" s="5" t="s">
        <v>4022</v>
      </c>
      <c r="F837" s="5" t="s">
        <v>135</v>
      </c>
      <c r="G837" s="5" t="s">
        <v>4023</v>
      </c>
      <c r="H837" s="2" t="s">
        <v>3590</v>
      </c>
      <c r="I837" s="2" t="s">
        <v>322</v>
      </c>
      <c r="J837" s="2" t="s">
        <v>30</v>
      </c>
      <c r="K837" s="2">
        <v>28208</v>
      </c>
      <c r="L837" s="2" t="s">
        <v>334</v>
      </c>
      <c r="M837" s="2" t="s">
        <v>3989</v>
      </c>
      <c r="N837" s="5" t="s">
        <v>3990</v>
      </c>
    </row>
    <row r="838" spans="1:14">
      <c r="A838" s="5" t="s">
        <v>3985</v>
      </c>
      <c r="B838" s="2" t="s">
        <v>170</v>
      </c>
      <c r="C838" s="2" t="s">
        <v>3916</v>
      </c>
      <c r="D838" s="4" t="s">
        <v>4015</v>
      </c>
      <c r="E838" s="12" t="s">
        <v>4016</v>
      </c>
      <c r="F838" s="5" t="s">
        <v>135</v>
      </c>
      <c r="G838" s="5" t="s">
        <v>4017</v>
      </c>
      <c r="H838" s="2" t="s">
        <v>3590</v>
      </c>
      <c r="I838" s="2" t="s">
        <v>322</v>
      </c>
      <c r="J838" s="2" t="s">
        <v>30</v>
      </c>
      <c r="K838" s="2">
        <v>28208</v>
      </c>
      <c r="L838" s="2" t="s">
        <v>334</v>
      </c>
      <c r="M838" s="2" t="s">
        <v>3989</v>
      </c>
      <c r="N838" s="5" t="s">
        <v>3990</v>
      </c>
    </row>
    <row r="839" spans="1:14">
      <c r="A839" s="5" t="s">
        <v>3985</v>
      </c>
      <c r="B839" s="2" t="s">
        <v>3986</v>
      </c>
      <c r="C839" s="2" t="s">
        <v>280</v>
      </c>
      <c r="D839" s="2" t="s">
        <v>4005</v>
      </c>
      <c r="E839" s="5" t="s">
        <v>4006</v>
      </c>
      <c r="F839" s="5" t="s">
        <v>135</v>
      </c>
      <c r="G839" s="5" t="str">
        <f>HYPERLINK("mailto:cnelson@wbtv.com","cnelson@wbtv.com")</f>
        <v>cnelson@wbtv.com</v>
      </c>
      <c r="H839" s="2" t="s">
        <v>3590</v>
      </c>
      <c r="I839" s="2" t="s">
        <v>517</v>
      </c>
      <c r="J839" s="2" t="s">
        <v>30</v>
      </c>
      <c r="K839" s="2">
        <v>28208</v>
      </c>
      <c r="L839" s="2" t="s">
        <v>334</v>
      </c>
      <c r="M839" s="2" t="s">
        <v>3989</v>
      </c>
      <c r="N839" s="5" t="s">
        <v>3990</v>
      </c>
    </row>
    <row r="840" spans="1:14">
      <c r="A840" s="5" t="s">
        <v>3985</v>
      </c>
      <c r="B840" s="2" t="s">
        <v>523</v>
      </c>
      <c r="C840" s="2" t="s">
        <v>92</v>
      </c>
      <c r="D840" s="2" t="s">
        <v>4018</v>
      </c>
      <c r="E840" s="5" t="s">
        <v>4019</v>
      </c>
      <c r="F840" s="5" t="s">
        <v>135</v>
      </c>
      <c r="G840" s="5" t="str">
        <f>HYPERLINK("mailto:dwhisenant@wbtv.com","dwhisenant@wbtv.com")</f>
        <v>dwhisenant@wbtv.com</v>
      </c>
      <c r="H840" s="2" t="s">
        <v>3590</v>
      </c>
      <c r="I840" s="2" t="s">
        <v>322</v>
      </c>
      <c r="J840" s="2" t="s">
        <v>30</v>
      </c>
      <c r="K840" s="2">
        <v>28208</v>
      </c>
      <c r="L840" s="2" t="s">
        <v>334</v>
      </c>
      <c r="M840" s="2" t="s">
        <v>3989</v>
      </c>
      <c r="N840" s="5" t="s">
        <v>3990</v>
      </c>
    </row>
    <row r="841" spans="1:14">
      <c r="A841" s="5" t="s">
        <v>3985</v>
      </c>
      <c r="B841" s="2" t="s">
        <v>719</v>
      </c>
      <c r="C841" s="2" t="s">
        <v>4024</v>
      </c>
      <c r="D841" s="2" t="s">
        <v>4025</v>
      </c>
      <c r="E841" s="5" t="s">
        <v>4026</v>
      </c>
      <c r="F841" s="5" t="s">
        <v>135</v>
      </c>
      <c r="G841" s="5" t="str">
        <f>HYPERLINK("mailto:darussell@wbtv.com","darussell@wbtv.com")</f>
        <v>darussell@wbtv.com</v>
      </c>
      <c r="H841" s="2" t="s">
        <v>3590</v>
      </c>
      <c r="I841" s="2" t="s">
        <v>322</v>
      </c>
      <c r="J841" s="2" t="s">
        <v>30</v>
      </c>
      <c r="K841" s="2">
        <v>28208</v>
      </c>
      <c r="L841" s="2" t="s">
        <v>334</v>
      </c>
      <c r="M841" s="2" t="s">
        <v>3989</v>
      </c>
      <c r="N841" s="5" t="s">
        <v>3990</v>
      </c>
    </row>
    <row r="842" spans="1:14">
      <c r="A842" s="5" t="s">
        <v>3985</v>
      </c>
      <c r="B842" s="2" t="s">
        <v>446</v>
      </c>
      <c r="C842" s="2" t="s">
        <v>4008</v>
      </c>
      <c r="D842" s="2" t="s">
        <v>4009</v>
      </c>
      <c r="E842" s="5" t="s">
        <v>4010</v>
      </c>
      <c r="F842" s="5" t="s">
        <v>135</v>
      </c>
      <c r="G842" s="5" t="str">
        <f>HYPERLINK("mailto:dmilligan@wbtv.com","dmilligan@wbtv.com")</f>
        <v>dmilligan@wbtv.com</v>
      </c>
      <c r="H842" s="2" t="s">
        <v>3590</v>
      </c>
      <c r="I842" s="2" t="s">
        <v>322</v>
      </c>
      <c r="J842" s="2" t="s">
        <v>30</v>
      </c>
      <c r="K842" s="2">
        <v>28208</v>
      </c>
      <c r="L842" s="2" t="s">
        <v>334</v>
      </c>
      <c r="M842" s="2" t="s">
        <v>3989</v>
      </c>
      <c r="N842" s="5" t="s">
        <v>3990</v>
      </c>
    </row>
    <row r="843" spans="1:14">
      <c r="A843" s="5" t="s">
        <v>3985</v>
      </c>
      <c r="B843" s="2" t="s">
        <v>3986</v>
      </c>
      <c r="C843" s="2" t="s">
        <v>2450</v>
      </c>
      <c r="D843" s="2" t="s">
        <v>3987</v>
      </c>
      <c r="E843" s="12" t="s">
        <v>3988</v>
      </c>
      <c r="F843" s="5" t="s">
        <v>135</v>
      </c>
      <c r="G843" s="5" t="str">
        <f>HYPERLINK("mailto:jboll@wbtv.com","jboll@wbtv.com")</f>
        <v>jboll@wbtv.com</v>
      </c>
      <c r="H843" s="2" t="s">
        <v>3590</v>
      </c>
      <c r="I843" s="2" t="s">
        <v>322</v>
      </c>
      <c r="J843" s="2" t="s">
        <v>30</v>
      </c>
      <c r="K843" s="2">
        <v>28208</v>
      </c>
      <c r="L843" s="2" t="s">
        <v>334</v>
      </c>
      <c r="M843" s="2" t="s">
        <v>3989</v>
      </c>
      <c r="N843" s="5" t="s">
        <v>3990</v>
      </c>
    </row>
    <row r="844" spans="1:14">
      <c r="A844" s="5" t="s">
        <v>3985</v>
      </c>
      <c r="B844" s="2" t="s">
        <v>3986</v>
      </c>
      <c r="C844" s="4" t="s">
        <v>246</v>
      </c>
      <c r="D844" s="4" t="s">
        <v>1234</v>
      </c>
      <c r="E844" s="16" t="s">
        <v>3993</v>
      </c>
      <c r="F844" s="5" t="s">
        <v>135</v>
      </c>
      <c r="G844" s="5" t="str">
        <f>HYPERLINK("mailto:jcarter@wbtv.com","jcarter@wbtv.com")</f>
        <v>jcarter@wbtv.com</v>
      </c>
      <c r="H844" s="2" t="s">
        <v>3590</v>
      </c>
      <c r="I844" s="2" t="s">
        <v>322</v>
      </c>
      <c r="J844" s="2" t="s">
        <v>30</v>
      </c>
      <c r="K844" s="2">
        <v>28208</v>
      </c>
      <c r="L844" s="2" t="s">
        <v>334</v>
      </c>
      <c r="M844" s="2" t="s">
        <v>3989</v>
      </c>
      <c r="N844" s="5" t="s">
        <v>3990</v>
      </c>
    </row>
    <row r="845" spans="1:14">
      <c r="A845" s="5" t="s">
        <v>3985</v>
      </c>
      <c r="B845" s="2" t="s">
        <v>4007</v>
      </c>
      <c r="C845" s="2" t="s">
        <v>2074</v>
      </c>
      <c r="D845" s="2" t="s">
        <v>1810</v>
      </c>
      <c r="E845" s="5" t="str">
        <f>HYPERLINK("https://twitter.com/WBTVGoodNews","@WBTVGoodNews")</f>
        <v>@WBTVGoodNews</v>
      </c>
      <c r="F845" s="5" t="s">
        <v>135</v>
      </c>
      <c r="G845" s="5" t="str">
        <f>HYPERLINK("mailto:khampton@wbtv.com","khampton@wbtv.com")</f>
        <v>khampton@wbtv.com</v>
      </c>
      <c r="H845" s="2" t="s">
        <v>3590</v>
      </c>
      <c r="I845" s="2" t="s">
        <v>517</v>
      </c>
      <c r="J845" s="2" t="s">
        <v>30</v>
      </c>
      <c r="K845" s="2">
        <v>28208</v>
      </c>
      <c r="L845" s="2" t="s">
        <v>334</v>
      </c>
      <c r="M845" s="2" t="s">
        <v>3989</v>
      </c>
      <c r="N845" s="5" t="s">
        <v>3990</v>
      </c>
    </row>
    <row r="846" spans="1:14">
      <c r="A846" s="5" t="s">
        <v>3985</v>
      </c>
      <c r="B846" s="2" t="s">
        <v>3986</v>
      </c>
      <c r="C846" s="2" t="s">
        <v>2074</v>
      </c>
      <c r="D846" s="2" t="s">
        <v>4000</v>
      </c>
      <c r="E846" s="5" t="s">
        <v>4001</v>
      </c>
      <c r="F846" s="5" t="s">
        <v>135</v>
      </c>
      <c r="G846" s="5" t="str">
        <f>HYPERLINK("mailto:kmiranda@wbtv.com","kmiranda@wbtv.com")</f>
        <v>kmiranda@wbtv.com</v>
      </c>
      <c r="H846" s="2" t="s">
        <v>3590</v>
      </c>
      <c r="I846" s="2" t="s">
        <v>322</v>
      </c>
      <c r="J846" s="2" t="s">
        <v>30</v>
      </c>
      <c r="K846" s="2">
        <v>28208</v>
      </c>
      <c r="L846" s="2" t="s">
        <v>334</v>
      </c>
      <c r="M846" s="2" t="s">
        <v>3989</v>
      </c>
      <c r="N846" s="5" t="s">
        <v>3990</v>
      </c>
    </row>
    <row r="847" spans="1:14">
      <c r="A847" s="5" t="s">
        <v>3985</v>
      </c>
      <c r="B847" s="2" t="s">
        <v>3986</v>
      </c>
      <c r="C847" s="2" t="s">
        <v>1959</v>
      </c>
      <c r="D847" s="2" t="s">
        <v>3997</v>
      </c>
      <c r="E847" s="5" t="s">
        <v>3998</v>
      </c>
      <c r="F847" s="5" t="s">
        <v>135</v>
      </c>
      <c r="G847" s="5" t="s">
        <v>3999</v>
      </c>
      <c r="H847" s="2" t="s">
        <v>3590</v>
      </c>
      <c r="I847" s="2" t="s">
        <v>322</v>
      </c>
      <c r="J847" s="2" t="s">
        <v>30</v>
      </c>
      <c r="K847" s="2">
        <v>28208</v>
      </c>
      <c r="L847" s="2" t="s">
        <v>334</v>
      </c>
      <c r="M847" s="2" t="s">
        <v>3989</v>
      </c>
      <c r="N847" s="5" t="s">
        <v>3990</v>
      </c>
    </row>
    <row r="848" spans="1:14">
      <c r="A848" s="5" t="s">
        <v>3985</v>
      </c>
      <c r="B848" s="2" t="s">
        <v>3986</v>
      </c>
      <c r="C848" s="2" t="s">
        <v>4002</v>
      </c>
      <c r="D848" s="2" t="s">
        <v>4003</v>
      </c>
      <c r="E848" s="5" t="s">
        <v>4004</v>
      </c>
      <c r="F848" s="5" t="s">
        <v>135</v>
      </c>
      <c r="G848" s="5" t="str">
        <f>HYPERLINK("mailto:moboyle@wbtv.com","moboyle@wbtv.com")</f>
        <v>moboyle@wbtv.com</v>
      </c>
      <c r="H848" s="2" t="s">
        <v>3590</v>
      </c>
      <c r="I848" s="2" t="s">
        <v>322</v>
      </c>
      <c r="J848" s="2" t="s">
        <v>30</v>
      </c>
      <c r="K848" s="2">
        <v>28208</v>
      </c>
      <c r="L848" s="2" t="s">
        <v>334</v>
      </c>
      <c r="M848" s="2" t="s">
        <v>3989</v>
      </c>
      <c r="N848" s="5" t="s">
        <v>3990</v>
      </c>
    </row>
    <row r="849" spans="1:14">
      <c r="A849" s="5" t="s">
        <v>3985</v>
      </c>
      <c r="B849" s="2" t="s">
        <v>3986</v>
      </c>
      <c r="C849" s="2" t="s">
        <v>3994</v>
      </c>
      <c r="D849" s="2" t="s">
        <v>3995</v>
      </c>
      <c r="E849" s="12" t="s">
        <v>3996</v>
      </c>
      <c r="F849" s="5" t="s">
        <v>135</v>
      </c>
      <c r="G849" s="5" t="str">
        <f>HYPERLINK("mailto:mgrantham@wbtv.com","mgrantham@wbtv.com")</f>
        <v>mgrantham@wbtv.com</v>
      </c>
      <c r="H849" s="2" t="s">
        <v>3590</v>
      </c>
      <c r="I849" s="2" t="s">
        <v>322</v>
      </c>
      <c r="J849" s="2" t="s">
        <v>30</v>
      </c>
      <c r="K849" s="2">
        <v>28208</v>
      </c>
      <c r="L849" s="2" t="s">
        <v>334</v>
      </c>
      <c r="M849" s="2" t="s">
        <v>3989</v>
      </c>
      <c r="N849" s="5" t="s">
        <v>3990</v>
      </c>
    </row>
    <row r="850" spans="1:14">
      <c r="A850" s="5" t="s">
        <v>3985</v>
      </c>
      <c r="B850" s="2" t="s">
        <v>1516</v>
      </c>
      <c r="C850" s="2" t="s">
        <v>3911</v>
      </c>
      <c r="D850" s="2" t="s">
        <v>4029</v>
      </c>
      <c r="E850" s="12" t="s">
        <v>4030</v>
      </c>
      <c r="F850" s="5" t="s">
        <v>135</v>
      </c>
      <c r="G850" s="5" t="str">
        <f>HYPERLINK("mailto:nochsner@wbtv.com","nochsner@wbtv.com")</f>
        <v>nochsner@wbtv.com</v>
      </c>
      <c r="H850" s="2" t="s">
        <v>3590</v>
      </c>
      <c r="I850" s="2" t="s">
        <v>322</v>
      </c>
      <c r="J850" s="2" t="s">
        <v>30</v>
      </c>
      <c r="K850" s="2">
        <v>28208</v>
      </c>
      <c r="L850" s="2" t="s">
        <v>334</v>
      </c>
      <c r="M850" s="2" t="s">
        <v>3989</v>
      </c>
      <c r="N850" s="5" t="s">
        <v>3990</v>
      </c>
    </row>
    <row r="851" spans="1:14">
      <c r="A851" s="5" t="s">
        <v>3985</v>
      </c>
      <c r="B851" s="2" t="s">
        <v>684</v>
      </c>
      <c r="C851" s="2" t="s">
        <v>4020</v>
      </c>
      <c r="D851" s="4" t="s">
        <v>35</v>
      </c>
      <c r="E851" s="12" t="str">
        <f>HYPERLINK("https://twitter.com/ReporterPam","@ReporterPam")</f>
        <v>@ReporterPam</v>
      </c>
      <c r="F851" s="5" t="s">
        <v>135</v>
      </c>
      <c r="G851" s="5" t="str">
        <f>HYPERLINK("mailto:pescobar@wbtv.com","pescobar@wbtv.com")</f>
        <v>pescobar@wbtv.com</v>
      </c>
      <c r="H851" s="2" t="s">
        <v>3590</v>
      </c>
      <c r="I851" s="2" t="s">
        <v>322</v>
      </c>
      <c r="J851" s="2" t="s">
        <v>30</v>
      </c>
      <c r="K851" s="2">
        <v>28208</v>
      </c>
      <c r="L851" s="2" t="s">
        <v>334</v>
      </c>
      <c r="M851" s="2" t="s">
        <v>3989</v>
      </c>
      <c r="N851" s="5" t="s">
        <v>3990</v>
      </c>
    </row>
    <row r="852" spans="1:14">
      <c r="A852" s="5" t="s">
        <v>3985</v>
      </c>
      <c r="B852" s="2" t="s">
        <v>3986</v>
      </c>
      <c r="C852" s="2" t="s">
        <v>677</v>
      </c>
      <c r="D852" s="2" t="s">
        <v>3991</v>
      </c>
      <c r="E852" s="5" t="s">
        <v>3992</v>
      </c>
      <c r="F852" s="5" t="s">
        <v>135</v>
      </c>
      <c r="G852" s="5" t="str">
        <f>HYPERLINK("mailto:pcameron@wbtv.com","pcameron@wbtv.com")</f>
        <v>pcameron@wbtv.com</v>
      </c>
      <c r="H852" s="2" t="s">
        <v>3590</v>
      </c>
      <c r="I852" s="2" t="s">
        <v>322</v>
      </c>
      <c r="J852" s="2" t="s">
        <v>30</v>
      </c>
      <c r="K852" s="2">
        <v>28208</v>
      </c>
      <c r="L852" s="2" t="s">
        <v>334</v>
      </c>
      <c r="M852" s="2" t="s">
        <v>3989</v>
      </c>
      <c r="N852" s="5" t="s">
        <v>3990</v>
      </c>
    </row>
    <row r="853" spans="1:14">
      <c r="A853" s="5" t="s">
        <v>3985</v>
      </c>
      <c r="B853" s="2" t="s">
        <v>170</v>
      </c>
      <c r="C853" s="2" t="s">
        <v>3615</v>
      </c>
      <c r="D853" s="2" t="s">
        <v>1664</v>
      </c>
      <c r="E853" s="5" t="str">
        <f>HYPERLINK("https://twitter.com/WBTVCamMan","@WBTVCamMan")</f>
        <v>@WBTVCamMan</v>
      </c>
      <c r="F853" s="5" t="s">
        <v>135</v>
      </c>
      <c r="G853" s="5" t="str">
        <f>HYPERLINK("mailto:rlee@wbtv.com","rlee@wbtv.com")</f>
        <v>rlee@wbtv.com</v>
      </c>
      <c r="H853" s="2" t="s">
        <v>3590</v>
      </c>
      <c r="I853" s="2" t="s">
        <v>322</v>
      </c>
      <c r="J853" s="2" t="s">
        <v>30</v>
      </c>
      <c r="K853" s="2">
        <v>28208</v>
      </c>
      <c r="L853" s="2" t="s">
        <v>334</v>
      </c>
      <c r="M853" s="2" t="s">
        <v>3989</v>
      </c>
      <c r="N853" s="5" t="s">
        <v>3990</v>
      </c>
    </row>
    <row r="854" spans="1:14">
      <c r="A854" s="5" t="s">
        <v>3985</v>
      </c>
      <c r="B854" s="2" t="s">
        <v>170</v>
      </c>
      <c r="C854" s="2" t="s">
        <v>952</v>
      </c>
      <c r="D854" s="2" t="s">
        <v>4013</v>
      </c>
      <c r="E854" s="5" t="s">
        <v>4014</v>
      </c>
      <c r="F854" s="5" t="s">
        <v>135</v>
      </c>
      <c r="G854" s="5" t="str">
        <f>HYPERLINK("mailto:scrump@wbtv.com","scrump@wbtv.com")</f>
        <v>scrump@wbtv.com</v>
      </c>
      <c r="H854" s="2" t="s">
        <v>3590</v>
      </c>
      <c r="I854" s="2" t="s">
        <v>322</v>
      </c>
      <c r="J854" s="2" t="s">
        <v>30</v>
      </c>
      <c r="K854" s="2">
        <v>28208</v>
      </c>
      <c r="L854" s="2" t="s">
        <v>334</v>
      </c>
      <c r="M854" s="2" t="s">
        <v>3989</v>
      </c>
      <c r="N854" s="5" t="s">
        <v>3990</v>
      </c>
    </row>
    <row r="855" spans="1:14">
      <c r="A855" s="5" t="s">
        <v>3985</v>
      </c>
      <c r="B855" s="2" t="s">
        <v>4031</v>
      </c>
      <c r="C855" s="2" t="s">
        <v>952</v>
      </c>
      <c r="D855" s="2" t="s">
        <v>2368</v>
      </c>
      <c r="E855" s="5" t="s">
        <v>4032</v>
      </c>
      <c r="F855" s="5" t="s">
        <v>135</v>
      </c>
      <c r="G855" s="5" t="str">
        <f>HYPERLINK("mailto:sohnesorge@wbtv.com","sohnesorge@wbtv.com")</f>
        <v>sohnesorge@wbtv.com</v>
      </c>
      <c r="H855" s="2" t="s">
        <v>3590</v>
      </c>
      <c r="I855" s="2" t="s">
        <v>322</v>
      </c>
      <c r="J855" s="2" t="s">
        <v>30</v>
      </c>
      <c r="K855" s="2">
        <v>28208</v>
      </c>
      <c r="L855" s="2" t="s">
        <v>334</v>
      </c>
      <c r="M855" s="2" t="s">
        <v>3989</v>
      </c>
      <c r="N855" s="5" t="s">
        <v>3990</v>
      </c>
    </row>
    <row r="856" spans="1:14">
      <c r="A856" s="5" t="s">
        <v>4033</v>
      </c>
      <c r="B856" s="2" t="s">
        <v>68</v>
      </c>
      <c r="C856" s="2" t="s">
        <v>15</v>
      </c>
      <c r="D856" s="2" t="s">
        <v>15</v>
      </c>
      <c r="E856" s="16" t="s">
        <v>4055</v>
      </c>
      <c r="F856" s="5" t="s">
        <v>135</v>
      </c>
      <c r="G856" s="5" t="s">
        <v>4056</v>
      </c>
      <c r="H856" s="2" t="s">
        <v>4038</v>
      </c>
      <c r="I856" s="2" t="s">
        <v>322</v>
      </c>
      <c r="J856" s="2" t="s">
        <v>30</v>
      </c>
      <c r="K856" s="2">
        <v>28205</v>
      </c>
      <c r="L856" s="2" t="s">
        <v>334</v>
      </c>
      <c r="M856" s="2" t="s">
        <v>4039</v>
      </c>
      <c r="N856" s="5" t="s">
        <v>4040</v>
      </c>
    </row>
    <row r="857" spans="1:14">
      <c r="A857" s="5" t="s">
        <v>4033</v>
      </c>
      <c r="B857" s="2" t="s">
        <v>170</v>
      </c>
      <c r="C857" s="2" t="s">
        <v>2163</v>
      </c>
      <c r="D857" s="4" t="s">
        <v>4062</v>
      </c>
      <c r="E857" s="12" t="s">
        <v>4063</v>
      </c>
      <c r="F857" s="5" t="s">
        <v>135</v>
      </c>
      <c r="G857" s="5" t="s">
        <v>4064</v>
      </c>
      <c r="H857" s="2" t="s">
        <v>4038</v>
      </c>
      <c r="I857" s="2" t="s">
        <v>322</v>
      </c>
      <c r="J857" s="2" t="s">
        <v>30</v>
      </c>
      <c r="K857" s="2">
        <v>28205</v>
      </c>
      <c r="L857" s="2" t="s">
        <v>334</v>
      </c>
      <c r="M857" s="2" t="s">
        <v>4039</v>
      </c>
      <c r="N857" s="5" t="s">
        <v>4040</v>
      </c>
    </row>
    <row r="858" spans="1:14">
      <c r="A858" s="5" t="s">
        <v>4033</v>
      </c>
      <c r="B858" s="2" t="s">
        <v>446</v>
      </c>
      <c r="C858" s="2" t="s">
        <v>2813</v>
      </c>
      <c r="D858" s="2" t="s">
        <v>2044</v>
      </c>
      <c r="E858" s="5" t="s">
        <v>4055</v>
      </c>
      <c r="F858" s="5" t="s">
        <v>135</v>
      </c>
      <c r="G858" s="5" t="str">
        <f>HYPERLINK("mailto:arobbins@wccbcharlotte.com","arobbins@wccbcharlotte.com")</f>
        <v>arobbins@wccbcharlotte.com</v>
      </c>
      <c r="H858" s="2" t="s">
        <v>4038</v>
      </c>
      <c r="I858" s="2" t="s">
        <v>322</v>
      </c>
      <c r="J858" s="2" t="s">
        <v>30</v>
      </c>
      <c r="K858" s="2">
        <v>28205</v>
      </c>
      <c r="L858" s="2" t="s">
        <v>334</v>
      </c>
      <c r="M858" s="2" t="s">
        <v>4039</v>
      </c>
      <c r="N858" s="5" t="s">
        <v>4040</v>
      </c>
    </row>
    <row r="859" spans="1:14">
      <c r="A859" s="5" t="s">
        <v>4033</v>
      </c>
      <c r="B859" s="2" t="s">
        <v>170</v>
      </c>
      <c r="C859" s="2" t="s">
        <v>1734</v>
      </c>
      <c r="D859" s="2" t="s">
        <v>4057</v>
      </c>
      <c r="E859" s="5" t="s">
        <v>4058</v>
      </c>
      <c r="F859" s="5" t="s">
        <v>135</v>
      </c>
      <c r="G859" s="5" t="s">
        <v>4059</v>
      </c>
      <c r="H859" s="2" t="s">
        <v>4038</v>
      </c>
      <c r="I859" s="2" t="s">
        <v>322</v>
      </c>
      <c r="J859" s="2" t="s">
        <v>30</v>
      </c>
      <c r="K859" s="2">
        <v>28205</v>
      </c>
      <c r="L859" s="2" t="s">
        <v>334</v>
      </c>
      <c r="M859" s="2" t="s">
        <v>4039</v>
      </c>
      <c r="N859" s="5" t="s">
        <v>4040</v>
      </c>
    </row>
    <row r="860" spans="1:14">
      <c r="A860" s="5" t="s">
        <v>4033</v>
      </c>
      <c r="B860" s="2" t="s">
        <v>3986</v>
      </c>
      <c r="C860" s="2" t="s">
        <v>4034</v>
      </c>
      <c r="D860" s="2" t="s">
        <v>4035</v>
      </c>
      <c r="E860" s="5" t="s">
        <v>4036</v>
      </c>
      <c r="F860" s="5" t="s">
        <v>135</v>
      </c>
      <c r="G860" s="5" t="s">
        <v>4037</v>
      </c>
      <c r="H860" s="2" t="s">
        <v>4038</v>
      </c>
      <c r="I860" s="2" t="s">
        <v>322</v>
      </c>
      <c r="J860" s="2" t="s">
        <v>30</v>
      </c>
      <c r="K860" s="2">
        <v>28205</v>
      </c>
      <c r="L860" s="2" t="s">
        <v>334</v>
      </c>
      <c r="M860" s="2" t="s">
        <v>4039</v>
      </c>
      <c r="N860" s="5" t="s">
        <v>4040</v>
      </c>
    </row>
    <row r="861" spans="1:14">
      <c r="A861" s="5" t="s">
        <v>4033</v>
      </c>
      <c r="B861" s="2" t="s">
        <v>3986</v>
      </c>
      <c r="C861" s="2" t="s">
        <v>3885</v>
      </c>
      <c r="D861" s="2" t="s">
        <v>4047</v>
      </c>
      <c r="E861" s="5" t="s">
        <v>4048</v>
      </c>
      <c r="F861" s="5" t="s">
        <v>135</v>
      </c>
      <c r="G861" s="5" t="str">
        <f>HYPERLINK("mailto:cfrancisco@wccbcharlotte.com","cfrancisco@wccbcharlotte.com")</f>
        <v>cfrancisco@wccbcharlotte.com</v>
      </c>
      <c r="H861" s="2" t="s">
        <v>4038</v>
      </c>
      <c r="I861" s="2" t="s">
        <v>322</v>
      </c>
      <c r="J861" s="2" t="s">
        <v>30</v>
      </c>
      <c r="K861" s="2">
        <v>28205</v>
      </c>
      <c r="L861" s="2" t="s">
        <v>334</v>
      </c>
      <c r="M861" s="2" t="s">
        <v>4039</v>
      </c>
      <c r="N861" s="5" t="s">
        <v>4040</v>
      </c>
    </row>
    <row r="862" spans="1:14">
      <c r="A862" s="5" t="s">
        <v>4033</v>
      </c>
      <c r="B862" s="2" t="s">
        <v>170</v>
      </c>
      <c r="C862" s="4" t="s">
        <v>1306</v>
      </c>
      <c r="D862" s="4" t="s">
        <v>4060</v>
      </c>
      <c r="E862" s="16" t="s">
        <v>4055</v>
      </c>
      <c r="F862" s="5" t="s">
        <v>135</v>
      </c>
      <c r="G862" s="5" t="s">
        <v>4061</v>
      </c>
      <c r="H862" s="2" t="s">
        <v>4038</v>
      </c>
      <c r="I862" s="2" t="s">
        <v>322</v>
      </c>
      <c r="J862" s="2" t="s">
        <v>30</v>
      </c>
      <c r="K862" s="2">
        <v>28205</v>
      </c>
      <c r="L862" s="2" t="s">
        <v>334</v>
      </c>
      <c r="M862" s="2" t="s">
        <v>4039</v>
      </c>
      <c r="N862" s="5" t="s">
        <v>4040</v>
      </c>
    </row>
    <row r="863" spans="1:14">
      <c r="A863" s="5" t="s">
        <v>4033</v>
      </c>
      <c r="B863" s="2" t="s">
        <v>4051</v>
      </c>
      <c r="C863" s="2" t="s">
        <v>1197</v>
      </c>
      <c r="D863" s="2" t="s">
        <v>4052</v>
      </c>
      <c r="E863" s="5" t="s">
        <v>4053</v>
      </c>
      <c r="F863" s="5" t="s">
        <v>135</v>
      </c>
      <c r="G863" s="5" t="s">
        <v>4054</v>
      </c>
      <c r="H863" s="2" t="s">
        <v>4038</v>
      </c>
      <c r="I863" s="2" t="s">
        <v>322</v>
      </c>
      <c r="J863" s="2" t="s">
        <v>30</v>
      </c>
      <c r="K863" s="2">
        <v>28205</v>
      </c>
      <c r="L863" s="2" t="s">
        <v>334</v>
      </c>
      <c r="M863" s="2" t="s">
        <v>4039</v>
      </c>
      <c r="N863" s="5" t="s">
        <v>4040</v>
      </c>
    </row>
    <row r="864" spans="1:14">
      <c r="A864" s="5" t="s">
        <v>4033</v>
      </c>
      <c r="B864" s="2" t="s">
        <v>4067</v>
      </c>
      <c r="C864" s="2" t="s">
        <v>246</v>
      </c>
      <c r="D864" s="2" t="s">
        <v>29</v>
      </c>
      <c r="E864" s="12" t="s">
        <v>4068</v>
      </c>
      <c r="F864" s="5" t="s">
        <v>135</v>
      </c>
      <c r="G864" s="5" t="s">
        <v>4069</v>
      </c>
      <c r="H864" s="2" t="s">
        <v>4038</v>
      </c>
      <c r="I864" s="2" t="s">
        <v>322</v>
      </c>
      <c r="J864" s="2" t="s">
        <v>30</v>
      </c>
      <c r="K864" s="2">
        <v>28205</v>
      </c>
      <c r="L864" s="2" t="s">
        <v>334</v>
      </c>
      <c r="M864" s="2" t="s">
        <v>4039</v>
      </c>
      <c r="N864" s="5" t="s">
        <v>4040</v>
      </c>
    </row>
    <row r="865" spans="1:14">
      <c r="A865" s="5" t="s">
        <v>4033</v>
      </c>
      <c r="B865" s="2" t="s">
        <v>170</v>
      </c>
      <c r="C865" s="4" t="s">
        <v>4065</v>
      </c>
      <c r="D865" s="4" t="s">
        <v>1691</v>
      </c>
      <c r="E865" s="5" t="s">
        <v>4055</v>
      </c>
      <c r="F865" s="5" t="s">
        <v>135</v>
      </c>
      <c r="G865" s="12" t="s">
        <v>4066</v>
      </c>
      <c r="H865" s="2" t="s">
        <v>4038</v>
      </c>
      <c r="I865" s="2" t="s">
        <v>322</v>
      </c>
      <c r="J865" s="2" t="s">
        <v>30</v>
      </c>
      <c r="K865" s="2">
        <v>28205</v>
      </c>
      <c r="L865" s="2" t="s">
        <v>334</v>
      </c>
      <c r="M865" s="4" t="s">
        <v>4039</v>
      </c>
      <c r="N865" s="5" t="s">
        <v>4040</v>
      </c>
    </row>
    <row r="866" spans="1:14">
      <c r="A866" s="5" t="s">
        <v>4033</v>
      </c>
      <c r="B866" s="2" t="s">
        <v>3986</v>
      </c>
      <c r="C866" s="2" t="s">
        <v>4041</v>
      </c>
      <c r="D866" s="2" t="s">
        <v>4042</v>
      </c>
      <c r="E866" s="5" t="s">
        <v>4043</v>
      </c>
      <c r="F866" s="5" t="s">
        <v>135</v>
      </c>
      <c r="G866" s="5" t="s">
        <v>4044</v>
      </c>
      <c r="H866" s="2" t="s">
        <v>4038</v>
      </c>
      <c r="I866" s="2" t="s">
        <v>322</v>
      </c>
      <c r="J866" s="2" t="s">
        <v>30</v>
      </c>
      <c r="K866" s="2">
        <v>28205</v>
      </c>
      <c r="L866" s="2" t="s">
        <v>334</v>
      </c>
      <c r="M866" s="2" t="s">
        <v>4039</v>
      </c>
      <c r="N866" s="5" t="s">
        <v>4040</v>
      </c>
    </row>
    <row r="867" spans="1:14">
      <c r="A867" s="5" t="s">
        <v>4033</v>
      </c>
      <c r="B867" s="2" t="s">
        <v>3986</v>
      </c>
      <c r="C867" s="2" t="s">
        <v>884</v>
      </c>
      <c r="D867" s="2" t="s">
        <v>4045</v>
      </c>
      <c r="E867" s="5" t="s">
        <v>4046</v>
      </c>
      <c r="F867" s="5" t="s">
        <v>135</v>
      </c>
      <c r="G867" s="5" t="str">
        <f>HYPERLINK("mailto:mfogarty@wccbcharlotte.com","mfogarty@wccbcharlotte.com")</f>
        <v>mfogarty@wccbcharlotte.com</v>
      </c>
      <c r="H867" s="2" t="s">
        <v>4038</v>
      </c>
      <c r="I867" s="2" t="s">
        <v>322</v>
      </c>
      <c r="J867" s="2" t="s">
        <v>30</v>
      </c>
      <c r="K867" s="2">
        <v>28205</v>
      </c>
      <c r="L867" s="2" t="s">
        <v>334</v>
      </c>
      <c r="M867" s="2" t="s">
        <v>4039</v>
      </c>
      <c r="N867" s="5" t="s">
        <v>4040</v>
      </c>
    </row>
    <row r="868" spans="1:14">
      <c r="A868" s="5" t="s">
        <v>4033</v>
      </c>
      <c r="B868" s="2" t="s">
        <v>4049</v>
      </c>
      <c r="C868" s="2" t="s">
        <v>4050</v>
      </c>
      <c r="D868" s="2" t="s">
        <v>763</v>
      </c>
      <c r="E868" s="5" t="str">
        <f>HYPERLINK("https://twitter.com/tbates97","@tbates97")</f>
        <v>@tbates97</v>
      </c>
      <c r="F868" s="5" t="s">
        <v>135</v>
      </c>
      <c r="G868" s="5" t="str">
        <f>HYPERLINK("mailto:tbates@wccbcharlotte.com","tbates@wccbcharlotte.com")</f>
        <v>tbates@wccbcharlotte.com</v>
      </c>
      <c r="H868" s="2" t="s">
        <v>4038</v>
      </c>
      <c r="I868" s="2" t="s">
        <v>322</v>
      </c>
      <c r="J868" s="2" t="s">
        <v>30</v>
      </c>
      <c r="K868" s="2">
        <v>28205</v>
      </c>
      <c r="L868" s="2" t="s">
        <v>334</v>
      </c>
      <c r="M868" s="2" t="s">
        <v>4039</v>
      </c>
      <c r="N868" s="5" t="s">
        <v>4040</v>
      </c>
    </row>
    <row r="869" spans="1:14">
      <c r="A869" s="5" t="s">
        <v>3592</v>
      </c>
      <c r="B869" s="2" t="s">
        <v>446</v>
      </c>
      <c r="C869" s="2" t="s">
        <v>456</v>
      </c>
      <c r="D869" s="2" t="s">
        <v>2465</v>
      </c>
      <c r="E869" s="16" t="s">
        <v>3596</v>
      </c>
      <c r="F869" s="5" t="s">
        <v>318</v>
      </c>
      <c r="G869" s="16" t="s">
        <v>3610</v>
      </c>
      <c r="H869" s="2" t="s">
        <v>3598</v>
      </c>
      <c r="I869" s="2" t="s">
        <v>108</v>
      </c>
      <c r="J869" s="2" t="s">
        <v>30</v>
      </c>
      <c r="K869" s="2">
        <v>27514</v>
      </c>
      <c r="L869" s="2" t="s">
        <v>109</v>
      </c>
      <c r="M869" s="2" t="s">
        <v>3599</v>
      </c>
      <c r="N869" s="16" t="s">
        <v>3600</v>
      </c>
    </row>
    <row r="870" spans="1:14">
      <c r="A870" s="5" t="s">
        <v>3592</v>
      </c>
      <c r="B870" s="2" t="s">
        <v>3601</v>
      </c>
      <c r="C870" s="2" t="s">
        <v>1994</v>
      </c>
      <c r="D870" s="2" t="s">
        <v>1364</v>
      </c>
      <c r="E870" s="16" t="s">
        <v>3596</v>
      </c>
      <c r="F870" s="5" t="s">
        <v>318</v>
      </c>
      <c r="G870" s="5" t="s">
        <v>3602</v>
      </c>
      <c r="H870" s="2" t="s">
        <v>3598</v>
      </c>
      <c r="I870" s="2" t="s">
        <v>108</v>
      </c>
      <c r="J870" s="2" t="s">
        <v>30</v>
      </c>
      <c r="K870" s="2">
        <v>27514</v>
      </c>
      <c r="L870" s="2" t="s">
        <v>109</v>
      </c>
      <c r="M870" s="2" t="s">
        <v>3599</v>
      </c>
      <c r="N870" s="5" t="s">
        <v>3600</v>
      </c>
    </row>
    <row r="871" spans="1:14">
      <c r="A871" s="5" t="s">
        <v>3592</v>
      </c>
      <c r="B871" s="2" t="s">
        <v>3606</v>
      </c>
      <c r="C871" s="2" t="s">
        <v>3607</v>
      </c>
      <c r="D871" s="2" t="s">
        <v>3608</v>
      </c>
      <c r="E871" s="16" t="s">
        <v>3596</v>
      </c>
      <c r="F871" s="5" t="s">
        <v>318</v>
      </c>
      <c r="G871" s="5" t="s">
        <v>3609</v>
      </c>
      <c r="H871" s="2" t="s">
        <v>3598</v>
      </c>
      <c r="I871" s="2" t="s">
        <v>108</v>
      </c>
      <c r="J871" s="2" t="s">
        <v>30</v>
      </c>
      <c r="K871" s="2">
        <v>27514</v>
      </c>
      <c r="L871" s="2" t="s">
        <v>109</v>
      </c>
      <c r="M871" s="2" t="s">
        <v>3599</v>
      </c>
      <c r="N871" s="5" t="s">
        <v>3600</v>
      </c>
    </row>
    <row r="872" spans="1:14">
      <c r="A872" s="5" t="s">
        <v>3592</v>
      </c>
      <c r="B872" s="2" t="s">
        <v>2018</v>
      </c>
      <c r="C872" s="2" t="s">
        <v>3603</v>
      </c>
      <c r="D872" s="2" t="s">
        <v>3604</v>
      </c>
      <c r="E872" s="16" t="s">
        <v>3596</v>
      </c>
      <c r="F872" s="5" t="s">
        <v>318</v>
      </c>
      <c r="G872" s="16" t="s">
        <v>3605</v>
      </c>
      <c r="H872" s="2" t="s">
        <v>3598</v>
      </c>
      <c r="I872" s="2" t="s">
        <v>108</v>
      </c>
      <c r="J872" s="2" t="s">
        <v>30</v>
      </c>
      <c r="K872" s="2">
        <v>27514</v>
      </c>
      <c r="L872" s="2" t="s">
        <v>109</v>
      </c>
      <c r="M872" s="2" t="s">
        <v>3599</v>
      </c>
      <c r="N872" s="5" t="s">
        <v>3600</v>
      </c>
    </row>
    <row r="873" spans="1:14">
      <c r="A873" s="5" t="s">
        <v>3592</v>
      </c>
      <c r="B873" s="2" t="s">
        <v>3614</v>
      </c>
      <c r="C873" s="2" t="s">
        <v>3615</v>
      </c>
      <c r="D873" s="2" t="s">
        <v>3616</v>
      </c>
      <c r="E873" s="16" t="s">
        <v>3596</v>
      </c>
      <c r="F873" s="5" t="s">
        <v>318</v>
      </c>
      <c r="G873" s="16" t="s">
        <v>3617</v>
      </c>
      <c r="H873" s="2" t="s">
        <v>3598</v>
      </c>
      <c r="I873" s="2" t="s">
        <v>108</v>
      </c>
      <c r="J873" s="2" t="s">
        <v>30</v>
      </c>
      <c r="K873" s="2">
        <v>27514</v>
      </c>
      <c r="L873" s="2" t="s">
        <v>109</v>
      </c>
      <c r="M873" s="2" t="s">
        <v>3599</v>
      </c>
      <c r="N873" s="5" t="s">
        <v>3600</v>
      </c>
    </row>
    <row r="874" spans="1:14">
      <c r="A874" s="5" t="s">
        <v>3592</v>
      </c>
      <c r="B874" s="2" t="s">
        <v>3593</v>
      </c>
      <c r="C874" s="2" t="s">
        <v>3594</v>
      </c>
      <c r="D874" s="2" t="s">
        <v>3595</v>
      </c>
      <c r="E874" s="16" t="s">
        <v>3596</v>
      </c>
      <c r="F874" s="5" t="s">
        <v>318</v>
      </c>
      <c r="G874" s="16" t="s">
        <v>3597</v>
      </c>
      <c r="H874" s="2" t="s">
        <v>3598</v>
      </c>
      <c r="I874" s="2" t="s">
        <v>108</v>
      </c>
      <c r="J874" s="2" t="s">
        <v>30</v>
      </c>
      <c r="K874" s="2">
        <v>27514</v>
      </c>
      <c r="L874" s="2" t="s">
        <v>109</v>
      </c>
      <c r="M874" s="2" t="s">
        <v>3599</v>
      </c>
      <c r="N874" s="5" t="s">
        <v>3600</v>
      </c>
    </row>
    <row r="875" spans="1:14">
      <c r="A875" s="5" t="s">
        <v>3592</v>
      </c>
      <c r="B875" s="2" t="s">
        <v>68</v>
      </c>
      <c r="C875" s="4"/>
      <c r="D875" s="4"/>
      <c r="E875" s="16" t="s">
        <v>3596</v>
      </c>
      <c r="F875" s="5" t="s">
        <v>318</v>
      </c>
      <c r="G875" s="16" t="s">
        <v>3611</v>
      </c>
      <c r="H875" s="2" t="s">
        <v>3612</v>
      </c>
      <c r="I875" s="2" t="s">
        <v>108</v>
      </c>
      <c r="J875" s="2" t="s">
        <v>30</v>
      </c>
      <c r="K875" s="2">
        <v>27514</v>
      </c>
      <c r="L875" s="2" t="s">
        <v>109</v>
      </c>
      <c r="M875" s="2" t="s">
        <v>3613</v>
      </c>
      <c r="N875" s="5" t="s">
        <v>3600</v>
      </c>
    </row>
    <row r="876" spans="1:14">
      <c r="A876" s="5" t="s">
        <v>4070</v>
      </c>
      <c r="B876" s="2" t="s">
        <v>68</v>
      </c>
      <c r="C876" s="2" t="s">
        <v>15</v>
      </c>
      <c r="D876" s="4"/>
      <c r="E876" s="13" t="s">
        <v>5218</v>
      </c>
      <c r="F876" s="5" t="s">
        <v>135</v>
      </c>
      <c r="G876" s="5" t="s">
        <v>4082</v>
      </c>
      <c r="H876" s="2" t="s">
        <v>4074</v>
      </c>
      <c r="I876" s="2" t="s">
        <v>322</v>
      </c>
      <c r="J876" s="2" t="s">
        <v>30</v>
      </c>
      <c r="K876" s="2">
        <v>28217</v>
      </c>
      <c r="L876" s="2" t="s">
        <v>334</v>
      </c>
      <c r="M876" s="2" t="s">
        <v>4083</v>
      </c>
      <c r="N876" s="16" t="s">
        <v>4076</v>
      </c>
    </row>
    <row r="877" spans="1:14">
      <c r="A877" s="5" t="s">
        <v>4070</v>
      </c>
      <c r="B877" s="2" t="s">
        <v>3986</v>
      </c>
      <c r="C877" s="2" t="s">
        <v>874</v>
      </c>
      <c r="D877" s="2" t="s">
        <v>103</v>
      </c>
      <c r="E877" s="12" t="str">
        <f>HYPERLINK("http://twitter.com/BenTNews","@BenTNews")</f>
        <v>@BenTNews</v>
      </c>
      <c r="F877" s="5" t="s">
        <v>135</v>
      </c>
      <c r="G877" s="5" t="str">
        <f>HYPERLINK("mailto:bthompson@wcnc.com","bthompson@wcnc.com")</f>
        <v>bthompson@wcnc.com</v>
      </c>
      <c r="H877" s="2" t="s">
        <v>4074</v>
      </c>
      <c r="I877" s="2" t="s">
        <v>322</v>
      </c>
      <c r="J877" s="2" t="s">
        <v>30</v>
      </c>
      <c r="K877" s="2">
        <v>28217</v>
      </c>
      <c r="L877" s="2" t="s">
        <v>334</v>
      </c>
      <c r="M877" s="2" t="s">
        <v>4075</v>
      </c>
      <c r="N877" s="5" t="s">
        <v>4076</v>
      </c>
    </row>
    <row r="878" spans="1:14">
      <c r="A878" s="5" t="s">
        <v>4070</v>
      </c>
      <c r="B878" s="2" t="s">
        <v>1516</v>
      </c>
      <c r="C878" s="2" t="s">
        <v>904</v>
      </c>
      <c r="D878" s="2" t="s">
        <v>4095</v>
      </c>
      <c r="E878" s="5" t="s">
        <v>4096</v>
      </c>
      <c r="F878" s="5" t="s">
        <v>135</v>
      </c>
      <c r="G878" s="5" t="str">
        <f>HYPERLINK("mailto:bmcginty@wcnc.com","bmcginty@wcnc.com")</f>
        <v>bmcginty@wcnc.com</v>
      </c>
      <c r="H878" s="2" t="s">
        <v>4074</v>
      </c>
      <c r="I878" s="2" t="s">
        <v>322</v>
      </c>
      <c r="J878" s="2" t="s">
        <v>30</v>
      </c>
      <c r="K878" s="2">
        <v>28217</v>
      </c>
      <c r="L878" s="2" t="s">
        <v>334</v>
      </c>
      <c r="M878" s="2" t="s">
        <v>4075</v>
      </c>
      <c r="N878" s="5" t="s">
        <v>4076</v>
      </c>
    </row>
    <row r="879" spans="1:14">
      <c r="A879" s="5" t="s">
        <v>4070</v>
      </c>
      <c r="B879" s="2" t="s">
        <v>170</v>
      </c>
      <c r="C879" s="2" t="s">
        <v>3047</v>
      </c>
      <c r="D879" s="4" t="s">
        <v>4088</v>
      </c>
      <c r="E879" s="12" t="str">
        <f>HYPERLINK("https://twitter.com/BrandonWCNC","@BrandonWCNC")</f>
        <v>@BrandonWCNC</v>
      </c>
      <c r="F879" s="5" t="s">
        <v>135</v>
      </c>
      <c r="G879" s="5" t="str">
        <f>HYPERLINK("mailto:brandon.goldner@wcnc.com","brandon.goldner@wcnc.com")</f>
        <v>brandon.goldner@wcnc.com</v>
      </c>
      <c r="H879" s="2" t="s">
        <v>4074</v>
      </c>
      <c r="I879" s="2" t="s">
        <v>322</v>
      </c>
      <c r="J879" s="2" t="s">
        <v>30</v>
      </c>
      <c r="K879" s="2">
        <v>28217</v>
      </c>
      <c r="L879" s="2" t="s">
        <v>334</v>
      </c>
      <c r="M879" s="2" t="s">
        <v>4075</v>
      </c>
      <c r="N879" s="5" t="s">
        <v>4076</v>
      </c>
    </row>
    <row r="880" spans="1:14">
      <c r="A880" s="5" t="s">
        <v>4070</v>
      </c>
      <c r="B880" s="2" t="s">
        <v>3986</v>
      </c>
      <c r="C880" s="2" t="s">
        <v>618</v>
      </c>
      <c r="D880" s="2" t="s">
        <v>4081</v>
      </c>
      <c r="E880" s="5" t="str">
        <f>HYPERLINK("https://twitter.com/FredWCNC","@FredWCNC")</f>
        <v>@FredWCNC</v>
      </c>
      <c r="F880" s="5" t="s">
        <v>135</v>
      </c>
      <c r="G880" s="5" t="str">
        <f>HYPERLINK("mailto:fshropshire@wcnc.com","fshropshire@wcnc.com")</f>
        <v>fshropshire@wcnc.com</v>
      </c>
      <c r="H880" s="2" t="s">
        <v>4074</v>
      </c>
      <c r="I880" s="2" t="s">
        <v>322</v>
      </c>
      <c r="J880" s="2" t="s">
        <v>30</v>
      </c>
      <c r="K880" s="2">
        <v>28217</v>
      </c>
      <c r="L880" s="2" t="s">
        <v>334</v>
      </c>
      <c r="M880" s="2" t="s">
        <v>4075</v>
      </c>
      <c r="N880" s="5" t="s">
        <v>4076</v>
      </c>
    </row>
    <row r="881" spans="1:14">
      <c r="A881" s="5" t="s">
        <v>4070</v>
      </c>
      <c r="B881" s="2" t="s">
        <v>170</v>
      </c>
      <c r="C881" s="4" t="s">
        <v>3729</v>
      </c>
      <c r="D881" s="4" t="s">
        <v>4087</v>
      </c>
      <c r="E881" s="12" t="str">
        <f>HYPERLINK("https://twitter.com/MichelleBoudin","@MichelleBoudin")</f>
        <v>@MichelleBoudin</v>
      </c>
      <c r="F881" s="5" t="s">
        <v>135</v>
      </c>
      <c r="G881" s="5" t="str">
        <f>HYPERLINK("mailto:michelle.boudin@wcnc.com","michelle.boudin@wcnc.com")</f>
        <v>michelle.boudin@wcnc.com</v>
      </c>
      <c r="H881" s="2" t="s">
        <v>4074</v>
      </c>
      <c r="I881" s="2" t="s">
        <v>322</v>
      </c>
      <c r="J881" s="2" t="s">
        <v>30</v>
      </c>
      <c r="K881" s="2">
        <v>28217</v>
      </c>
      <c r="L881" s="2" t="s">
        <v>334</v>
      </c>
      <c r="M881" s="2" t="s">
        <v>4075</v>
      </c>
      <c r="N881" s="5" t="s">
        <v>4076</v>
      </c>
    </row>
    <row r="882" spans="1:14">
      <c r="A882" s="5" t="s">
        <v>4070</v>
      </c>
      <c r="B882" s="2" t="s">
        <v>170</v>
      </c>
      <c r="C882" s="2" t="s">
        <v>130</v>
      </c>
      <c r="D882" s="2" t="s">
        <v>4092</v>
      </c>
      <c r="E882" s="5" t="s">
        <v>4093</v>
      </c>
      <c r="F882" s="5" t="s">
        <v>135</v>
      </c>
      <c r="G882" s="5" t="s">
        <v>4094</v>
      </c>
      <c r="H882" s="2" t="s">
        <v>4074</v>
      </c>
      <c r="I882" s="2" t="s">
        <v>322</v>
      </c>
      <c r="J882" s="2" t="s">
        <v>30</v>
      </c>
      <c r="K882" s="2">
        <v>28217</v>
      </c>
      <c r="L882" s="2" t="s">
        <v>334</v>
      </c>
      <c r="M882" s="2" t="s">
        <v>4075</v>
      </c>
      <c r="N882" s="5" t="s">
        <v>4076</v>
      </c>
    </row>
    <row r="883" spans="1:14">
      <c r="A883" s="5" t="s">
        <v>4070</v>
      </c>
      <c r="B883" s="2" t="s">
        <v>170</v>
      </c>
      <c r="C883" s="2" t="s">
        <v>957</v>
      </c>
      <c r="D883" s="2" t="s">
        <v>4090</v>
      </c>
      <c r="E883" s="5" t="s">
        <v>4091</v>
      </c>
      <c r="F883" s="5" t="s">
        <v>135</v>
      </c>
      <c r="G883" s="5" t="str">
        <f>HYPERLINK("http://RRollar@wcnc.com/","RRollar@WCNC.com ")</f>
        <v xml:space="preserve">RRollar@WCNC.com </v>
      </c>
      <c r="H883" s="2" t="s">
        <v>4074</v>
      </c>
      <c r="I883" s="2" t="s">
        <v>322</v>
      </c>
      <c r="J883" s="2" t="s">
        <v>30</v>
      </c>
      <c r="K883" s="2">
        <v>28217</v>
      </c>
      <c r="L883" s="2" t="s">
        <v>334</v>
      </c>
      <c r="M883" s="2" t="s">
        <v>4075</v>
      </c>
      <c r="N883" s="5" t="s">
        <v>4076</v>
      </c>
    </row>
    <row r="884" spans="1:14">
      <c r="A884" s="5" t="s">
        <v>4070</v>
      </c>
      <c r="B884" s="2" t="s">
        <v>170</v>
      </c>
      <c r="C884" s="4" t="s">
        <v>4084</v>
      </c>
      <c r="D884" s="4" t="s">
        <v>4085</v>
      </c>
      <c r="E884" s="5" t="str">
        <f>HYPERLINK("https://twitter.com/RBerkywcnc","@RBerkywcnc")</f>
        <v>@RBerkywcnc</v>
      </c>
      <c r="F884" s="5" t="s">
        <v>135</v>
      </c>
      <c r="G884" s="5" t="s">
        <v>4086</v>
      </c>
      <c r="H884" s="2" t="s">
        <v>4074</v>
      </c>
      <c r="I884" s="2" t="s">
        <v>322</v>
      </c>
      <c r="J884" s="2" t="s">
        <v>30</v>
      </c>
      <c r="K884" s="2">
        <v>28217</v>
      </c>
      <c r="L884" s="2" t="s">
        <v>334</v>
      </c>
      <c r="M884" s="2" t="s">
        <v>4075</v>
      </c>
      <c r="N884" s="5" t="s">
        <v>4076</v>
      </c>
    </row>
    <row r="885" spans="1:14">
      <c r="A885" s="5" t="s">
        <v>4070</v>
      </c>
      <c r="B885" s="2" t="s">
        <v>3986</v>
      </c>
      <c r="C885" s="2" t="s">
        <v>1398</v>
      </c>
      <c r="D885" s="2" t="s">
        <v>4071</v>
      </c>
      <c r="E885" s="5" t="s">
        <v>4072</v>
      </c>
      <c r="F885" s="5" t="s">
        <v>135</v>
      </c>
      <c r="G885" s="5" t="s">
        <v>4073</v>
      </c>
      <c r="H885" s="2" t="s">
        <v>4074</v>
      </c>
      <c r="I885" s="2" t="s">
        <v>322</v>
      </c>
      <c r="J885" s="2" t="s">
        <v>30</v>
      </c>
      <c r="K885" s="2">
        <v>28217</v>
      </c>
      <c r="L885" s="2" t="s">
        <v>334</v>
      </c>
      <c r="M885" s="2" t="s">
        <v>4075</v>
      </c>
      <c r="N885" s="5" t="s">
        <v>4076</v>
      </c>
    </row>
    <row r="886" spans="1:14">
      <c r="A886" s="5" t="s">
        <v>4070</v>
      </c>
      <c r="B886" s="2" t="s">
        <v>170</v>
      </c>
      <c r="C886" s="2" t="s">
        <v>1398</v>
      </c>
      <c r="D886" s="2" t="s">
        <v>4089</v>
      </c>
      <c r="E886" s="5" t="str">
        <f>HYPERLINK("https://twitter.com/SarahHagenTV","@SarahHagenTV")</f>
        <v>@SarahHagenTV</v>
      </c>
      <c r="F886" s="5" t="s">
        <v>135</v>
      </c>
      <c r="G886" s="5" t="str">
        <f>HYPERLINK("mailto:sarah.hagen@wcnc.com","sarah.hagen@wcnc.com")</f>
        <v>sarah.hagen@wcnc.com</v>
      </c>
      <c r="H886" s="2" t="s">
        <v>4074</v>
      </c>
      <c r="I886" s="2" t="s">
        <v>322</v>
      </c>
      <c r="J886" s="2" t="s">
        <v>30</v>
      </c>
      <c r="K886" s="2">
        <v>28217</v>
      </c>
      <c r="L886" s="2" t="s">
        <v>334</v>
      </c>
      <c r="M886" s="2" t="s">
        <v>4075</v>
      </c>
      <c r="N886" s="5" t="s">
        <v>4076</v>
      </c>
    </row>
    <row r="887" spans="1:14">
      <c r="A887" s="5" t="s">
        <v>4070</v>
      </c>
      <c r="B887" s="2" t="s">
        <v>3986</v>
      </c>
      <c r="C887" s="4" t="s">
        <v>4077</v>
      </c>
      <c r="D887" s="4" t="s">
        <v>4078</v>
      </c>
      <c r="E887" s="12" t="s">
        <v>4079</v>
      </c>
      <c r="F887" s="5" t="s">
        <v>135</v>
      </c>
      <c r="G887" s="5" t="s">
        <v>4080</v>
      </c>
      <c r="H887" s="2" t="s">
        <v>4074</v>
      </c>
      <c r="I887" s="2" t="s">
        <v>322</v>
      </c>
      <c r="J887" s="2" t="s">
        <v>30</v>
      </c>
      <c r="K887" s="2">
        <v>28217</v>
      </c>
      <c r="L887" s="2" t="s">
        <v>334</v>
      </c>
      <c r="M887" s="2" t="s">
        <v>4075</v>
      </c>
      <c r="N887" s="5" t="s">
        <v>4076</v>
      </c>
    </row>
    <row r="888" spans="1:14">
      <c r="A888" s="5" t="s">
        <v>3618</v>
      </c>
      <c r="B888" s="2" t="s">
        <v>3563</v>
      </c>
      <c r="C888" s="2" t="s">
        <v>3637</v>
      </c>
      <c r="D888" s="2" t="s">
        <v>3638</v>
      </c>
      <c r="E888" s="16" t="s">
        <v>3633</v>
      </c>
      <c r="F888" s="5" t="s">
        <v>318</v>
      </c>
      <c r="G888" s="16" t="s">
        <v>3639</v>
      </c>
      <c r="H888" s="2" t="s">
        <v>3622</v>
      </c>
      <c r="I888" s="2" t="s">
        <v>3623</v>
      </c>
      <c r="J888" s="2" t="s">
        <v>30</v>
      </c>
      <c r="K888" s="4">
        <v>28801</v>
      </c>
      <c r="L888" s="2" t="s">
        <v>306</v>
      </c>
      <c r="M888" s="2" t="s">
        <v>3624</v>
      </c>
      <c r="N888" s="5" t="s">
        <v>3625</v>
      </c>
    </row>
    <row r="889" spans="1:14">
      <c r="A889" s="5" t="s">
        <v>3618</v>
      </c>
      <c r="B889" s="2" t="s">
        <v>3643</v>
      </c>
      <c r="C889" s="2" t="s">
        <v>3644</v>
      </c>
      <c r="D889" s="2" t="s">
        <v>3645</v>
      </c>
      <c r="E889" s="16" t="s">
        <v>3633</v>
      </c>
      <c r="F889" s="5" t="s">
        <v>318</v>
      </c>
      <c r="G889" s="5" t="s">
        <v>3646</v>
      </c>
      <c r="H889" s="2" t="s">
        <v>3622</v>
      </c>
      <c r="I889" s="2" t="s">
        <v>3623</v>
      </c>
      <c r="J889" s="2" t="s">
        <v>30</v>
      </c>
      <c r="K889" s="4">
        <v>28801</v>
      </c>
      <c r="L889" s="2" t="s">
        <v>306</v>
      </c>
      <c r="M889" s="2" t="s">
        <v>3624</v>
      </c>
      <c r="N889" s="5" t="s">
        <v>3625</v>
      </c>
    </row>
    <row r="890" spans="1:14">
      <c r="A890" s="5" t="s">
        <v>3618</v>
      </c>
      <c r="B890" s="2" t="s">
        <v>673</v>
      </c>
      <c r="C890" s="2" t="s">
        <v>92</v>
      </c>
      <c r="D890" s="2" t="s">
        <v>3619</v>
      </c>
      <c r="E890" s="16" t="s">
        <v>3620</v>
      </c>
      <c r="F890" s="5" t="s">
        <v>318</v>
      </c>
      <c r="G890" s="16" t="s">
        <v>3621</v>
      </c>
      <c r="H890" s="2" t="s">
        <v>3622</v>
      </c>
      <c r="I890" s="2" t="s">
        <v>3623</v>
      </c>
      <c r="J890" s="2" t="s">
        <v>30</v>
      </c>
      <c r="K890" s="4">
        <v>28801</v>
      </c>
      <c r="L890" s="2" t="s">
        <v>306</v>
      </c>
      <c r="M890" s="2" t="s">
        <v>3624</v>
      </c>
      <c r="N890" s="5" t="s">
        <v>3625</v>
      </c>
    </row>
    <row r="891" spans="1:14">
      <c r="A891" s="5" t="s">
        <v>3618</v>
      </c>
      <c r="B891" s="2" t="s">
        <v>3629</v>
      </c>
      <c r="C891" s="2" t="s">
        <v>3630</v>
      </c>
      <c r="D891" s="2" t="s">
        <v>3631</v>
      </c>
      <c r="E891" s="5" t="str">
        <f>HYPERLINK("https://twitter.com/chicknich","@chicknich")</f>
        <v>@chicknich</v>
      </c>
      <c r="F891" s="5" t="s">
        <v>318</v>
      </c>
      <c r="G891" s="16" t="s">
        <v>3632</v>
      </c>
      <c r="H891" s="2" t="s">
        <v>3622</v>
      </c>
      <c r="I891" s="2" t="s">
        <v>3623</v>
      </c>
      <c r="J891" s="2" t="s">
        <v>30</v>
      </c>
      <c r="K891" s="2">
        <v>28801</v>
      </c>
      <c r="L891" s="2" t="s">
        <v>306</v>
      </c>
      <c r="M891" s="2" t="s">
        <v>3624</v>
      </c>
      <c r="N891" s="5" t="s">
        <v>3625</v>
      </c>
    </row>
    <row r="892" spans="1:14">
      <c r="A892" s="5" t="s">
        <v>3618</v>
      </c>
      <c r="B892" s="2" t="s">
        <v>170</v>
      </c>
      <c r="C892" s="2" t="s">
        <v>3640</v>
      </c>
      <c r="D892" s="2" t="s">
        <v>3641</v>
      </c>
      <c r="E892" s="16" t="s">
        <v>3633</v>
      </c>
      <c r="F892" s="5" t="s">
        <v>318</v>
      </c>
      <c r="G892" s="16" t="s">
        <v>3642</v>
      </c>
      <c r="H892" s="2" t="s">
        <v>3622</v>
      </c>
      <c r="I892" s="2" t="s">
        <v>3623</v>
      </c>
      <c r="J892" s="2" t="s">
        <v>30</v>
      </c>
      <c r="K892" s="4">
        <v>28801</v>
      </c>
      <c r="L892" s="2" t="s">
        <v>306</v>
      </c>
      <c r="M892" s="2" t="s">
        <v>3624</v>
      </c>
      <c r="N892" s="5" t="s">
        <v>3625</v>
      </c>
    </row>
    <row r="893" spans="1:14">
      <c r="A893" s="5" t="s">
        <v>3618</v>
      </c>
      <c r="B893" s="2" t="s">
        <v>138</v>
      </c>
      <c r="C893" s="4" t="s">
        <v>1762</v>
      </c>
      <c r="D893" s="4" t="s">
        <v>3635</v>
      </c>
      <c r="E893" s="5" t="str">
        <f>HYPERLINK("https://twitter.com/MattBushMD","@MattBushMD")</f>
        <v>@MattBushMD</v>
      </c>
      <c r="F893" s="5" t="s">
        <v>318</v>
      </c>
      <c r="G893" s="16" t="s">
        <v>3636</v>
      </c>
      <c r="H893" s="2" t="s">
        <v>3622</v>
      </c>
      <c r="I893" s="2" t="s">
        <v>3623</v>
      </c>
      <c r="J893" s="2" t="s">
        <v>30</v>
      </c>
      <c r="K893" s="4">
        <v>28801</v>
      </c>
      <c r="L893" s="2" t="s">
        <v>306</v>
      </c>
      <c r="M893" s="2" t="s">
        <v>3624</v>
      </c>
      <c r="N893" s="5" t="s">
        <v>3625</v>
      </c>
    </row>
    <row r="894" spans="1:14">
      <c r="A894" s="5" t="s">
        <v>3618</v>
      </c>
      <c r="B894" s="2" t="s">
        <v>3626</v>
      </c>
      <c r="C894" s="2" t="s">
        <v>1821</v>
      </c>
      <c r="D894" s="2" t="s">
        <v>3627</v>
      </c>
      <c r="E894" s="16" t="s">
        <v>3620</v>
      </c>
      <c r="F894" s="5" t="s">
        <v>318</v>
      </c>
      <c r="G894" s="16" t="s">
        <v>3628</v>
      </c>
      <c r="H894" s="2" t="s">
        <v>3622</v>
      </c>
      <c r="I894" s="2" t="s">
        <v>3623</v>
      </c>
      <c r="J894" s="2" t="s">
        <v>30</v>
      </c>
      <c r="K894" s="4">
        <v>28801</v>
      </c>
      <c r="L894" s="2" t="s">
        <v>306</v>
      </c>
      <c r="M894" s="2" t="s">
        <v>3624</v>
      </c>
      <c r="N894" s="16" t="s">
        <v>3625</v>
      </c>
    </row>
    <row r="895" spans="1:14">
      <c r="A895" s="5" t="s">
        <v>3618</v>
      </c>
      <c r="B895" s="2" t="s">
        <v>3629</v>
      </c>
      <c r="C895" s="2" t="s">
        <v>1174</v>
      </c>
      <c r="D895" s="2" t="s">
        <v>3122</v>
      </c>
      <c r="E895" s="16" t="s">
        <v>3633</v>
      </c>
      <c r="F895" s="5" t="s">
        <v>318</v>
      </c>
      <c r="G895" s="16" t="s">
        <v>3634</v>
      </c>
      <c r="H895" s="2" t="s">
        <v>3622</v>
      </c>
      <c r="I895" s="2" t="s">
        <v>3623</v>
      </c>
      <c r="J895" s="2" t="s">
        <v>30</v>
      </c>
      <c r="K895" s="4">
        <v>28801</v>
      </c>
      <c r="L895" s="2" t="s">
        <v>306</v>
      </c>
      <c r="M895" s="2" t="s">
        <v>3624</v>
      </c>
      <c r="N895" s="5" t="s">
        <v>3625</v>
      </c>
    </row>
    <row r="896" spans="1:14">
      <c r="A896" s="5" t="s">
        <v>4097</v>
      </c>
      <c r="B896" s="2" t="s">
        <v>68</v>
      </c>
      <c r="C896" s="2" t="s">
        <v>15</v>
      </c>
      <c r="D896" s="4"/>
      <c r="E896" s="12" t="s">
        <v>4110</v>
      </c>
      <c r="F896" s="5" t="s">
        <v>135</v>
      </c>
      <c r="G896" s="5" t="str">
        <f>HYPERLINK("mailto:news@wcti12.com","news@wcti12.com")</f>
        <v>news@wcti12.com</v>
      </c>
      <c r="H896" s="2" t="s">
        <v>4100</v>
      </c>
      <c r="I896" s="2" t="s">
        <v>3780</v>
      </c>
      <c r="J896" s="2" t="s">
        <v>30</v>
      </c>
      <c r="K896" s="2">
        <v>28561</v>
      </c>
      <c r="L896" s="2" t="s">
        <v>1759</v>
      </c>
      <c r="M896" s="2" t="s">
        <v>4101</v>
      </c>
      <c r="N896" s="5" t="s">
        <v>4102</v>
      </c>
    </row>
    <row r="897" spans="1:14">
      <c r="A897" s="5" t="s">
        <v>4097</v>
      </c>
      <c r="B897" s="2" t="s">
        <v>3986</v>
      </c>
      <c r="C897" s="2" t="s">
        <v>1260</v>
      </c>
      <c r="D897" s="2" t="s">
        <v>4107</v>
      </c>
      <c r="E897" s="5" t="s">
        <v>4108</v>
      </c>
      <c r="F897" s="5" t="s">
        <v>135</v>
      </c>
      <c r="G897" s="5" t="str">
        <f>HYPERLINK("mailto:bnorth@wcti12.com","bnorth@wcti12.com")</f>
        <v>bnorth@wcti12.com</v>
      </c>
      <c r="H897" s="2" t="s">
        <v>4100</v>
      </c>
      <c r="I897" s="2" t="s">
        <v>3780</v>
      </c>
      <c r="J897" s="2" t="s">
        <v>30</v>
      </c>
      <c r="K897" s="4">
        <v>28561</v>
      </c>
      <c r="L897" s="2" t="s">
        <v>1759</v>
      </c>
      <c r="M897" s="2" t="s">
        <v>4101</v>
      </c>
      <c r="N897" s="5" t="s">
        <v>4102</v>
      </c>
    </row>
    <row r="898" spans="1:14">
      <c r="A898" s="5" t="s">
        <v>4097</v>
      </c>
      <c r="B898" s="2" t="s">
        <v>170</v>
      </c>
      <c r="C898" s="2" t="s">
        <v>4121</v>
      </c>
      <c r="D898" s="2" t="s">
        <v>4122</v>
      </c>
      <c r="E898" s="12" t="s">
        <v>4110</v>
      </c>
      <c r="F898" s="5" t="s">
        <v>135</v>
      </c>
      <c r="G898" s="5" t="s">
        <v>4123</v>
      </c>
      <c r="H898" s="2" t="s">
        <v>4100</v>
      </c>
      <c r="I898" s="2" t="s">
        <v>3780</v>
      </c>
      <c r="J898" s="2" t="s">
        <v>30</v>
      </c>
      <c r="K898" s="2">
        <v>28561</v>
      </c>
      <c r="L898" s="2" t="s">
        <v>1759</v>
      </c>
      <c r="M898" s="2" t="s">
        <v>4101</v>
      </c>
      <c r="N898" s="5" t="s">
        <v>4102</v>
      </c>
    </row>
    <row r="899" spans="1:14">
      <c r="A899" s="5" t="s">
        <v>4097</v>
      </c>
      <c r="B899" s="2" t="s">
        <v>170</v>
      </c>
      <c r="C899" s="2" t="s">
        <v>4115</v>
      </c>
      <c r="D899" s="2" t="s">
        <v>491</v>
      </c>
      <c r="E899" s="16" t="s">
        <v>4116</v>
      </c>
      <c r="F899" s="5" t="s">
        <v>135</v>
      </c>
      <c r="G899" s="5" t="s">
        <v>4117</v>
      </c>
      <c r="H899" s="2" t="s">
        <v>4100</v>
      </c>
      <c r="I899" s="2" t="s">
        <v>3780</v>
      </c>
      <c r="J899" s="2" t="s">
        <v>30</v>
      </c>
      <c r="K899" s="2">
        <v>28561</v>
      </c>
      <c r="L899" s="2" t="s">
        <v>1759</v>
      </c>
      <c r="M899" s="2" t="s">
        <v>4101</v>
      </c>
      <c r="N899" s="5" t="s">
        <v>4102</v>
      </c>
    </row>
    <row r="900" spans="1:14">
      <c r="A900" s="5" t="s">
        <v>4097</v>
      </c>
      <c r="B900" s="2" t="s">
        <v>3986</v>
      </c>
      <c r="C900" s="4" t="s">
        <v>4103</v>
      </c>
      <c r="D900" s="4" t="s">
        <v>4104</v>
      </c>
      <c r="E900" s="5" t="s">
        <v>4105</v>
      </c>
      <c r="F900" s="5" t="s">
        <v>135</v>
      </c>
      <c r="G900" s="5" t="s">
        <v>4106</v>
      </c>
      <c r="H900" s="2" t="s">
        <v>4100</v>
      </c>
      <c r="I900" s="2" t="s">
        <v>3780</v>
      </c>
      <c r="J900" s="2" t="s">
        <v>30</v>
      </c>
      <c r="K900" s="4">
        <v>28561</v>
      </c>
      <c r="L900" s="2" t="s">
        <v>1759</v>
      </c>
      <c r="M900" s="2" t="s">
        <v>4101</v>
      </c>
      <c r="N900" s="5" t="s">
        <v>4102</v>
      </c>
    </row>
    <row r="901" spans="1:14">
      <c r="A901" s="5" t="s">
        <v>4097</v>
      </c>
      <c r="B901" s="2" t="s">
        <v>170</v>
      </c>
      <c r="C901" s="2" t="s">
        <v>1351</v>
      </c>
      <c r="D901" s="2" t="s">
        <v>4124</v>
      </c>
      <c r="E901" s="5" t="s">
        <v>4125</v>
      </c>
      <c r="F901" s="5" t="s">
        <v>135</v>
      </c>
      <c r="G901" s="5" t="s">
        <v>4126</v>
      </c>
      <c r="H901" s="2" t="s">
        <v>4100</v>
      </c>
      <c r="I901" s="2" t="s">
        <v>3780</v>
      </c>
      <c r="J901" s="2" t="s">
        <v>30</v>
      </c>
      <c r="K901" s="2">
        <v>28561</v>
      </c>
      <c r="L901" s="2" t="s">
        <v>1759</v>
      </c>
      <c r="M901" s="2" t="s">
        <v>4101</v>
      </c>
      <c r="N901" s="5" t="s">
        <v>4102</v>
      </c>
    </row>
    <row r="902" spans="1:14">
      <c r="A902" s="5" t="s">
        <v>4097</v>
      </c>
      <c r="B902" s="2" t="s">
        <v>523</v>
      </c>
      <c r="C902" s="2" t="s">
        <v>2007</v>
      </c>
      <c r="D902" s="2" t="s">
        <v>4127</v>
      </c>
      <c r="E902" s="12" t="s">
        <v>4128</v>
      </c>
      <c r="F902" s="5" t="s">
        <v>135</v>
      </c>
      <c r="G902" s="5" t="str">
        <f>HYPERLINK("mailto:larnott@wcti12.com","larnott@wcti12.com")</f>
        <v>larnott@wcti12.com</v>
      </c>
      <c r="H902" s="2" t="s">
        <v>4100</v>
      </c>
      <c r="I902" s="2" t="s">
        <v>3780</v>
      </c>
      <c r="J902" s="2" t="s">
        <v>30</v>
      </c>
      <c r="K902" s="2">
        <v>28561</v>
      </c>
      <c r="L902" s="2" t="s">
        <v>1759</v>
      </c>
      <c r="M902" s="2" t="s">
        <v>4101</v>
      </c>
      <c r="N902" s="5" t="s">
        <v>4102</v>
      </c>
    </row>
    <row r="903" spans="1:14">
      <c r="A903" s="5" t="s">
        <v>4097</v>
      </c>
      <c r="B903" s="2" t="s">
        <v>170</v>
      </c>
      <c r="C903" s="2" t="s">
        <v>884</v>
      </c>
      <c r="D903" s="4" t="s">
        <v>4118</v>
      </c>
      <c r="E903" s="16" t="s">
        <v>4119</v>
      </c>
      <c r="F903" s="5" t="s">
        <v>135</v>
      </c>
      <c r="G903" s="5" t="s">
        <v>4120</v>
      </c>
      <c r="H903" s="2" t="s">
        <v>4100</v>
      </c>
      <c r="I903" s="2" t="s">
        <v>3780</v>
      </c>
      <c r="J903" s="2" t="s">
        <v>30</v>
      </c>
      <c r="K903" s="2">
        <v>28561</v>
      </c>
      <c r="L903" s="2" t="s">
        <v>1759</v>
      </c>
      <c r="M903" s="2" t="s">
        <v>4101</v>
      </c>
      <c r="N903" s="5" t="s">
        <v>4102</v>
      </c>
    </row>
    <row r="904" spans="1:14">
      <c r="A904" s="5" t="s">
        <v>4097</v>
      </c>
      <c r="B904" s="2" t="s">
        <v>523</v>
      </c>
      <c r="C904" s="2" t="s">
        <v>4129</v>
      </c>
      <c r="D904" s="2" t="s">
        <v>4130</v>
      </c>
      <c r="E904" s="5" t="s">
        <v>4131</v>
      </c>
      <c r="F904" s="5" t="s">
        <v>135</v>
      </c>
      <c r="G904" s="5" t="s">
        <v>4132</v>
      </c>
      <c r="H904" s="2" t="s">
        <v>4100</v>
      </c>
      <c r="I904" s="2" t="s">
        <v>3780</v>
      </c>
      <c r="J904" s="2" t="s">
        <v>30</v>
      </c>
      <c r="K904" s="2">
        <v>28561</v>
      </c>
      <c r="L904" s="2" t="s">
        <v>1759</v>
      </c>
      <c r="M904" s="2" t="s">
        <v>4101</v>
      </c>
      <c r="N904" s="5" t="s">
        <v>4102</v>
      </c>
    </row>
    <row r="905" spans="1:14">
      <c r="A905" s="5" t="s">
        <v>4097</v>
      </c>
      <c r="B905" s="2" t="s">
        <v>170</v>
      </c>
      <c r="C905" s="2" t="s">
        <v>4111</v>
      </c>
      <c r="D905" s="2" t="s">
        <v>4112</v>
      </c>
      <c r="E905" s="16" t="s">
        <v>4113</v>
      </c>
      <c r="F905" s="5" t="s">
        <v>135</v>
      </c>
      <c r="G905" s="5" t="s">
        <v>4114</v>
      </c>
      <c r="H905" s="2" t="s">
        <v>4100</v>
      </c>
      <c r="I905" s="2" t="s">
        <v>3780</v>
      </c>
      <c r="J905" s="2" t="s">
        <v>30</v>
      </c>
      <c r="K905" s="2">
        <v>28561</v>
      </c>
      <c r="L905" s="2" t="s">
        <v>1759</v>
      </c>
      <c r="M905" s="2" t="s">
        <v>4101</v>
      </c>
      <c r="N905" s="5" t="s">
        <v>4102</v>
      </c>
    </row>
    <row r="906" spans="1:14">
      <c r="A906" s="5" t="s">
        <v>4097</v>
      </c>
      <c r="B906" s="2" t="s">
        <v>3986</v>
      </c>
      <c r="C906" s="4" t="s">
        <v>4109</v>
      </c>
      <c r="D906" s="4" t="s">
        <v>29</v>
      </c>
      <c r="E906" s="12" t="s">
        <v>4110</v>
      </c>
      <c r="F906" s="5" t="s">
        <v>135</v>
      </c>
      <c r="G906" s="5" t="str">
        <f>HYPERLINK("mailto:vwilson@wcti12.com","vwilson@wcti12.com")</f>
        <v>vwilson@wcti12.com</v>
      </c>
      <c r="H906" s="2" t="s">
        <v>4100</v>
      </c>
      <c r="I906" s="2" t="s">
        <v>3780</v>
      </c>
      <c r="J906" s="2" t="s">
        <v>30</v>
      </c>
      <c r="K906" s="2">
        <v>28561</v>
      </c>
      <c r="L906" s="2" t="s">
        <v>1759</v>
      </c>
      <c r="M906" s="2" t="s">
        <v>4101</v>
      </c>
      <c r="N906" s="5" t="s">
        <v>4102</v>
      </c>
    </row>
    <row r="907" spans="1:14">
      <c r="A907" s="5" t="s">
        <v>4097</v>
      </c>
      <c r="B907" s="2" t="s">
        <v>3986</v>
      </c>
      <c r="C907" s="4" t="s">
        <v>4098</v>
      </c>
      <c r="D907" s="4" t="s">
        <v>4099</v>
      </c>
      <c r="E907" s="12" t="s">
        <v>4110</v>
      </c>
      <c r="F907" s="5" t="s">
        <v>135</v>
      </c>
      <c r="G907" s="5" t="str">
        <f>HYPERLINK("mailto:wgoforth@wcti12.com","wgoforth@wcti12.com")</f>
        <v>wgoforth@wcti12.com</v>
      </c>
      <c r="H907" s="2" t="s">
        <v>4100</v>
      </c>
      <c r="I907" s="2" t="s">
        <v>3780</v>
      </c>
      <c r="J907" s="2" t="s">
        <v>30</v>
      </c>
      <c r="K907" s="2">
        <v>28561</v>
      </c>
      <c r="L907" s="2" t="s">
        <v>1759</v>
      </c>
      <c r="M907" s="2" t="s">
        <v>4101</v>
      </c>
      <c r="N907" s="5" t="s">
        <v>4102</v>
      </c>
    </row>
    <row r="908" spans="1:14">
      <c r="A908" s="5" t="s">
        <v>403</v>
      </c>
      <c r="B908" s="2" t="s">
        <v>68</v>
      </c>
      <c r="C908" s="2" t="s">
        <v>15</v>
      </c>
      <c r="D908" s="2" t="s">
        <v>15</v>
      </c>
      <c r="E908" s="16" t="s">
        <v>404</v>
      </c>
      <c r="F908" s="5" t="s">
        <v>25</v>
      </c>
      <c r="G908" s="16" t="s">
        <v>406</v>
      </c>
      <c r="H908" s="2" t="s">
        <v>407</v>
      </c>
      <c r="I908" s="2" t="s">
        <v>408</v>
      </c>
      <c r="J908" s="2" t="s">
        <v>30</v>
      </c>
      <c r="K908" s="2">
        <v>28723</v>
      </c>
      <c r="L908" s="2" t="s">
        <v>409</v>
      </c>
      <c r="M908" s="2" t="s">
        <v>410</v>
      </c>
      <c r="N908" s="16" t="s">
        <v>411</v>
      </c>
    </row>
    <row r="909" spans="1:14">
      <c r="A909" s="5" t="s">
        <v>3470</v>
      </c>
      <c r="B909" s="2" t="s">
        <v>3471</v>
      </c>
      <c r="C909" s="2" t="s">
        <v>3472</v>
      </c>
      <c r="D909" s="2" t="s">
        <v>3473</v>
      </c>
      <c r="E909" s="12" t="str">
        <f>HYPERLINK("https://twitter.com/WVLTribune","@WVLTribune")</f>
        <v>@WVLTribune</v>
      </c>
      <c r="F909" s="5" t="s">
        <v>2381</v>
      </c>
      <c r="G909" s="16" t="s">
        <v>3474</v>
      </c>
      <c r="H909" s="2" t="s">
        <v>3475</v>
      </c>
      <c r="I909" s="2" t="s">
        <v>305</v>
      </c>
      <c r="J909" s="2" t="s">
        <v>30</v>
      </c>
      <c r="K909" s="2">
        <v>28804</v>
      </c>
      <c r="L909" s="2" t="s">
        <v>306</v>
      </c>
      <c r="M909" s="2" t="s">
        <v>3476</v>
      </c>
      <c r="N909" s="16" t="s">
        <v>3477</v>
      </c>
    </row>
    <row r="910" spans="1:14">
      <c r="A910" s="5" t="s">
        <v>4133</v>
      </c>
      <c r="B910" s="2" t="s">
        <v>68</v>
      </c>
      <c r="C910" s="2" t="s">
        <v>15</v>
      </c>
      <c r="D910" s="4"/>
      <c r="E910" s="15" t="s">
        <v>4154</v>
      </c>
      <c r="F910" s="5" t="s">
        <v>135</v>
      </c>
      <c r="G910" s="5" t="s">
        <v>4156</v>
      </c>
      <c r="H910" s="2" t="s">
        <v>4136</v>
      </c>
      <c r="I910" s="2" t="s">
        <v>381</v>
      </c>
      <c r="J910" s="2" t="s">
        <v>30</v>
      </c>
      <c r="K910" s="2">
        <v>28412</v>
      </c>
      <c r="L910" s="2" t="s">
        <v>382</v>
      </c>
      <c r="M910" s="2" t="s">
        <v>4137</v>
      </c>
      <c r="N910" s="19" t="s">
        <v>4138</v>
      </c>
    </row>
    <row r="911" spans="1:14">
      <c r="A911" s="5" t="s">
        <v>4133</v>
      </c>
      <c r="B911" s="2" t="s">
        <v>170</v>
      </c>
      <c r="C911" s="2" t="s">
        <v>1979</v>
      </c>
      <c r="D911" s="2" t="s">
        <v>4166</v>
      </c>
      <c r="E911" s="5" t="s">
        <v>4167</v>
      </c>
      <c r="F911" s="5" t="s">
        <v>135</v>
      </c>
      <c r="G911" s="5" t="s">
        <v>4168</v>
      </c>
      <c r="H911" s="2" t="s">
        <v>4136</v>
      </c>
      <c r="I911" s="2" t="s">
        <v>381</v>
      </c>
      <c r="J911" s="2" t="s">
        <v>30</v>
      </c>
      <c r="K911" s="2">
        <v>28412</v>
      </c>
      <c r="L911" s="2" t="s">
        <v>382</v>
      </c>
      <c r="M911" s="2" t="s">
        <v>4137</v>
      </c>
      <c r="N911" s="5" t="s">
        <v>4138</v>
      </c>
    </row>
    <row r="912" spans="1:14">
      <c r="A912" s="5" t="s">
        <v>4133</v>
      </c>
      <c r="B912" s="2" t="s">
        <v>1516</v>
      </c>
      <c r="C912" s="2" t="s">
        <v>4175</v>
      </c>
      <c r="D912" s="2" t="s">
        <v>4176</v>
      </c>
      <c r="E912" s="5" t="str">
        <f>HYPERLINK("https://twitter.com/annmcadamstv","@annmcadamstv")</f>
        <v>@annmcadamstv</v>
      </c>
      <c r="F912" s="5" t="s">
        <v>135</v>
      </c>
      <c r="G912" s="5" t="str">
        <f>HYPERLINK("mailto:amcadams@wect.com","amcadams@wect.com")</f>
        <v>amcadams@wect.com</v>
      </c>
      <c r="H912" s="2" t="s">
        <v>4136</v>
      </c>
      <c r="I912" s="2" t="s">
        <v>381</v>
      </c>
      <c r="J912" s="2" t="s">
        <v>30</v>
      </c>
      <c r="K912" s="2">
        <v>28412</v>
      </c>
      <c r="L912" s="2" t="s">
        <v>382</v>
      </c>
      <c r="M912" s="2" t="s">
        <v>4137</v>
      </c>
      <c r="N912" s="5" t="s">
        <v>4138</v>
      </c>
    </row>
    <row r="913" spans="1:15">
      <c r="A913" s="5" t="s">
        <v>4133</v>
      </c>
      <c r="B913" s="2" t="s">
        <v>3986</v>
      </c>
      <c r="C913" s="2" t="s">
        <v>4146</v>
      </c>
      <c r="D913" s="2" t="s">
        <v>4147</v>
      </c>
      <c r="E913" s="12" t="str">
        <f>HYPERLINK("https://twitter.com/AshleaOnAir","@AshleaOnAir")</f>
        <v>@AshleaOnAir</v>
      </c>
      <c r="F913" s="5" t="s">
        <v>135</v>
      </c>
      <c r="G913" s="5" t="str">
        <f>HYPERLINK("mailto:akosikowski@wect.com","akosikowski@wect.com")</f>
        <v>akosikowski@wect.com</v>
      </c>
      <c r="H913" s="2" t="s">
        <v>4136</v>
      </c>
      <c r="I913" s="2" t="s">
        <v>381</v>
      </c>
      <c r="J913" s="2" t="s">
        <v>30</v>
      </c>
      <c r="K913" s="2">
        <v>28412</v>
      </c>
      <c r="L913" s="2" t="s">
        <v>382</v>
      </c>
      <c r="M913" s="2" t="s">
        <v>4137</v>
      </c>
      <c r="N913" s="5" t="s">
        <v>4138</v>
      </c>
    </row>
    <row r="914" spans="1:15">
      <c r="A914" s="5" t="s">
        <v>4133</v>
      </c>
      <c r="B914" s="2" t="s">
        <v>3986</v>
      </c>
      <c r="C914" s="2" t="s">
        <v>904</v>
      </c>
      <c r="D914" s="2" t="s">
        <v>4148</v>
      </c>
      <c r="E914" s="16" t="s">
        <v>4149</v>
      </c>
      <c r="F914" s="5" t="s">
        <v>135</v>
      </c>
      <c r="G914" s="5" t="s">
        <v>4150</v>
      </c>
      <c r="H914" s="2" t="s">
        <v>4136</v>
      </c>
      <c r="I914" s="2" t="s">
        <v>381</v>
      </c>
      <c r="J914" s="2" t="s">
        <v>30</v>
      </c>
      <c r="K914" s="2">
        <v>28412</v>
      </c>
      <c r="L914" s="2" t="s">
        <v>382</v>
      </c>
      <c r="M914" s="2" t="s">
        <v>4137</v>
      </c>
      <c r="N914" s="5" t="s">
        <v>4138</v>
      </c>
    </row>
    <row r="915" spans="1:15">
      <c r="A915" s="5" t="s">
        <v>4133</v>
      </c>
      <c r="B915" s="2" t="s">
        <v>3986</v>
      </c>
      <c r="C915" s="2" t="s">
        <v>4134</v>
      </c>
      <c r="D915" s="2" t="s">
        <v>1359</v>
      </c>
      <c r="E915" s="12" t="s">
        <v>4135</v>
      </c>
      <c r="F915" s="5" t="s">
        <v>135</v>
      </c>
      <c r="G915" s="5" t="str">
        <f>HYPERLINK("mailto:bbonner@wect.com","bbonner@wect.com")</f>
        <v>bbonner@wect.com</v>
      </c>
      <c r="H915" s="2" t="s">
        <v>4136</v>
      </c>
      <c r="I915" s="2" t="s">
        <v>381</v>
      </c>
      <c r="J915" s="2" t="s">
        <v>30</v>
      </c>
      <c r="K915" s="2">
        <v>28412</v>
      </c>
      <c r="L915" s="2" t="s">
        <v>382</v>
      </c>
      <c r="M915" s="2" t="s">
        <v>4137</v>
      </c>
      <c r="N915" s="5" t="s">
        <v>4138</v>
      </c>
    </row>
    <row r="916" spans="1:15">
      <c r="A916" s="5" t="s">
        <v>4133</v>
      </c>
      <c r="B916" s="2" t="s">
        <v>170</v>
      </c>
      <c r="C916" s="2" t="s">
        <v>3267</v>
      </c>
      <c r="D916" s="2" t="s">
        <v>4169</v>
      </c>
      <c r="E916" s="5" t="s">
        <v>4170</v>
      </c>
      <c r="F916" s="5" t="s">
        <v>135</v>
      </c>
      <c r="G916" s="5" t="s">
        <v>4171</v>
      </c>
      <c r="H916" s="2" t="s">
        <v>4136</v>
      </c>
      <c r="I916" s="2" t="s">
        <v>381</v>
      </c>
      <c r="J916" s="2" t="s">
        <v>30</v>
      </c>
      <c r="K916" s="2">
        <v>28412</v>
      </c>
      <c r="L916" s="2" t="s">
        <v>382</v>
      </c>
      <c r="M916" s="2" t="s">
        <v>4137</v>
      </c>
      <c r="N916" s="5" t="s">
        <v>4138</v>
      </c>
    </row>
    <row r="917" spans="1:15">
      <c r="A917" s="5" t="s">
        <v>4133</v>
      </c>
      <c r="B917" s="2" t="s">
        <v>170</v>
      </c>
      <c r="C917" s="2" t="s">
        <v>3916</v>
      </c>
      <c r="D917" s="2" t="s">
        <v>4157</v>
      </c>
      <c r="E917" s="5" t="s">
        <v>4158</v>
      </c>
      <c r="F917" s="5" t="s">
        <v>135</v>
      </c>
      <c r="G917" s="5" t="s">
        <v>4159</v>
      </c>
      <c r="H917" s="2" t="s">
        <v>4136</v>
      </c>
      <c r="I917" s="2" t="s">
        <v>381</v>
      </c>
      <c r="J917" s="2" t="s">
        <v>30</v>
      </c>
      <c r="K917" s="2">
        <v>28412</v>
      </c>
      <c r="L917" s="2" t="s">
        <v>382</v>
      </c>
      <c r="M917" s="2" t="s">
        <v>4137</v>
      </c>
      <c r="N917" s="5" t="s">
        <v>4138</v>
      </c>
    </row>
    <row r="918" spans="1:15">
      <c r="A918" s="5" t="s">
        <v>4133</v>
      </c>
      <c r="B918" s="2" t="s">
        <v>1516</v>
      </c>
      <c r="C918" s="2" t="s">
        <v>1276</v>
      </c>
      <c r="D918" s="2" t="s">
        <v>1237</v>
      </c>
      <c r="E918" s="12" t="s">
        <v>4154</v>
      </c>
      <c r="F918" s="5" t="s">
        <v>135</v>
      </c>
      <c r="G918" s="5" t="str">
        <f>HYPERLINK("mailto:croman@wect.com","croman@wect.com ")</f>
        <v xml:space="preserve">croman@wect.com </v>
      </c>
      <c r="H918" s="2" t="s">
        <v>4136</v>
      </c>
      <c r="I918" s="2" t="s">
        <v>381</v>
      </c>
      <c r="J918" s="2" t="s">
        <v>30</v>
      </c>
      <c r="K918" s="2">
        <v>28412</v>
      </c>
      <c r="L918" s="2" t="s">
        <v>382</v>
      </c>
      <c r="M918" s="2" t="s">
        <v>4137</v>
      </c>
      <c r="N918" s="5" t="s">
        <v>4138</v>
      </c>
    </row>
    <row r="919" spans="1:15">
      <c r="A919" s="5" t="s">
        <v>4133</v>
      </c>
      <c r="B919" s="2" t="s">
        <v>170</v>
      </c>
      <c r="C919" s="2" t="s">
        <v>459</v>
      </c>
      <c r="D919" s="4" t="s">
        <v>4163</v>
      </c>
      <c r="E919" s="16" t="s">
        <v>4164</v>
      </c>
      <c r="F919" s="5" t="s">
        <v>135</v>
      </c>
      <c r="G919" s="5" t="s">
        <v>4165</v>
      </c>
      <c r="H919" s="2" t="s">
        <v>4136</v>
      </c>
      <c r="I919" s="2" t="s">
        <v>381</v>
      </c>
      <c r="J919" s="2" t="s">
        <v>30</v>
      </c>
      <c r="K919" s="2">
        <v>28412</v>
      </c>
      <c r="L919" s="2" t="s">
        <v>382</v>
      </c>
      <c r="M919" s="2" t="s">
        <v>4137</v>
      </c>
      <c r="N919" s="5" t="s">
        <v>4138</v>
      </c>
    </row>
    <row r="920" spans="1:15">
      <c r="A920" s="5" t="s">
        <v>4133</v>
      </c>
      <c r="B920" s="2" t="s">
        <v>3986</v>
      </c>
      <c r="C920" s="2" t="s">
        <v>4152</v>
      </c>
      <c r="D920" s="2" t="s">
        <v>4153</v>
      </c>
      <c r="E920" s="5" t="s">
        <v>4154</v>
      </c>
      <c r="F920" s="5" t="s">
        <v>135</v>
      </c>
      <c r="G920" s="5" t="str">
        <f>HYPERLINK("mailto:fweller@wect.com","fweller@wect.com")</f>
        <v>fweller@wect.com</v>
      </c>
      <c r="H920" s="2" t="s">
        <v>4136</v>
      </c>
      <c r="I920" s="2" t="s">
        <v>381</v>
      </c>
      <c r="J920" s="2" t="s">
        <v>30</v>
      </c>
      <c r="K920" s="2">
        <v>28412</v>
      </c>
      <c r="L920" s="2" t="s">
        <v>382</v>
      </c>
      <c r="M920" s="2" t="s">
        <v>4137</v>
      </c>
      <c r="N920" s="5" t="s">
        <v>4138</v>
      </c>
    </row>
    <row r="921" spans="1:15">
      <c r="A921" s="5" t="s">
        <v>4133</v>
      </c>
      <c r="B921" s="2" t="s">
        <v>170</v>
      </c>
      <c r="C921" s="2" t="s">
        <v>4160</v>
      </c>
      <c r="D921" s="2" t="s">
        <v>971</v>
      </c>
      <c r="E921" s="12" t="s">
        <v>4161</v>
      </c>
      <c r="F921" s="10" t="s">
        <v>135</v>
      </c>
      <c r="G921" s="5" t="s">
        <v>4162</v>
      </c>
      <c r="H921" s="2" t="s">
        <v>4136</v>
      </c>
      <c r="I921" s="2" t="s">
        <v>381</v>
      </c>
      <c r="J921" s="2" t="s">
        <v>30</v>
      </c>
      <c r="K921" s="2">
        <v>28412</v>
      </c>
      <c r="L921" s="2" t="s">
        <v>382</v>
      </c>
      <c r="M921" s="2" t="s">
        <v>4137</v>
      </c>
      <c r="N921" s="5" t="s">
        <v>4138</v>
      </c>
      <c r="O921" s="4"/>
    </row>
    <row r="922" spans="1:15">
      <c r="A922" s="5" t="s">
        <v>4133</v>
      </c>
      <c r="B922" s="2" t="s">
        <v>3986</v>
      </c>
      <c r="C922" s="2" t="s">
        <v>4139</v>
      </c>
      <c r="D922" s="2" t="s">
        <v>4140</v>
      </c>
      <c r="E922" s="12" t="s">
        <v>4141</v>
      </c>
      <c r="F922" s="5" t="s">
        <v>135</v>
      </c>
      <c r="G922" s="12" t="str">
        <f>HYPERLINK("mailto:jevans@wect.com","jevans@wect.com")</f>
        <v>jevans@wect.com</v>
      </c>
      <c r="H922" s="2" t="s">
        <v>4136</v>
      </c>
      <c r="I922" s="2" t="s">
        <v>381</v>
      </c>
      <c r="J922" s="2" t="s">
        <v>30</v>
      </c>
      <c r="K922" s="2">
        <v>28412</v>
      </c>
      <c r="L922" s="2" t="s">
        <v>382</v>
      </c>
      <c r="M922" s="2" t="s">
        <v>4137</v>
      </c>
      <c r="N922" s="5" t="s">
        <v>4138</v>
      </c>
    </row>
    <row r="923" spans="1:15">
      <c r="A923" s="5" t="s">
        <v>4133</v>
      </c>
      <c r="B923" s="2" t="s">
        <v>170</v>
      </c>
      <c r="C923" s="2" t="s">
        <v>4172</v>
      </c>
      <c r="D923" s="2" t="s">
        <v>806</v>
      </c>
      <c r="E923" s="5" t="s">
        <v>4173</v>
      </c>
      <c r="F923" s="5" t="s">
        <v>135</v>
      </c>
      <c r="G923" s="5" t="s">
        <v>4174</v>
      </c>
      <c r="H923" s="2" t="s">
        <v>4136</v>
      </c>
      <c r="I923" s="2" t="s">
        <v>381</v>
      </c>
      <c r="J923" s="2" t="s">
        <v>30</v>
      </c>
      <c r="K923" s="2">
        <v>28412</v>
      </c>
      <c r="L923" s="2" t="s">
        <v>382</v>
      </c>
      <c r="M923" s="2" t="s">
        <v>4137</v>
      </c>
      <c r="N923" s="5" t="s">
        <v>4138</v>
      </c>
    </row>
    <row r="924" spans="1:15">
      <c r="A924" s="5" t="s">
        <v>4133</v>
      </c>
      <c r="B924" s="2" t="s">
        <v>3986</v>
      </c>
      <c r="C924" s="2" t="s">
        <v>195</v>
      </c>
      <c r="D924" s="2" t="s">
        <v>4151</v>
      </c>
      <c r="E924" s="5" t="str">
        <f>HYPERLINK("https://twitter.com/KimKRatcliff","@KimKRatcliff")</f>
        <v>@KimKRatcliff</v>
      </c>
      <c r="F924" s="5" t="s">
        <v>135</v>
      </c>
      <c r="G924" s="5" t="str">
        <f>HYPERLINK("mailto:kratcliff@wect.com","kratcliff@wect.com")</f>
        <v>kratcliff@wect.com</v>
      </c>
      <c r="H924" s="2" t="s">
        <v>4136</v>
      </c>
      <c r="I924" s="2" t="s">
        <v>381</v>
      </c>
      <c r="J924" s="2" t="s">
        <v>30</v>
      </c>
      <c r="K924" s="2">
        <v>28412</v>
      </c>
      <c r="L924" s="2" t="s">
        <v>382</v>
      </c>
      <c r="M924" s="2" t="s">
        <v>4137</v>
      </c>
      <c r="N924" s="5" t="s">
        <v>4138</v>
      </c>
    </row>
    <row r="925" spans="1:15">
      <c r="A925" s="5" t="s">
        <v>4133</v>
      </c>
      <c r="B925" s="2" t="s">
        <v>3986</v>
      </c>
      <c r="C925" s="2" t="s">
        <v>4142</v>
      </c>
      <c r="D925" s="2" t="s">
        <v>4143</v>
      </c>
      <c r="E925" s="5" t="s">
        <v>4144</v>
      </c>
      <c r="F925" s="5" t="s">
        <v>135</v>
      </c>
      <c r="G925" s="5" t="s">
        <v>4145</v>
      </c>
      <c r="H925" s="2" t="s">
        <v>4136</v>
      </c>
      <c r="I925" s="2" t="s">
        <v>381</v>
      </c>
      <c r="J925" s="2" t="s">
        <v>30</v>
      </c>
      <c r="K925" s="2">
        <v>28412</v>
      </c>
      <c r="L925" s="2" t="s">
        <v>382</v>
      </c>
      <c r="M925" s="2" t="s">
        <v>4137</v>
      </c>
      <c r="N925" s="5" t="s">
        <v>4138</v>
      </c>
    </row>
    <row r="926" spans="1:15">
      <c r="A926" s="5" t="s">
        <v>4133</v>
      </c>
      <c r="B926" s="2" t="s">
        <v>446</v>
      </c>
      <c r="C926" s="2" t="s">
        <v>856</v>
      </c>
      <c r="D926" s="2" t="s">
        <v>4155</v>
      </c>
      <c r="E926" s="5" t="s">
        <v>4154</v>
      </c>
      <c r="F926" s="5" t="s">
        <v>135</v>
      </c>
      <c r="G926" s="5" t="str">
        <f>HYPERLINK("mailto:ssaxton@wect.com","ssaxton@wect.com")</f>
        <v>ssaxton@wect.com</v>
      </c>
      <c r="H926" s="2" t="s">
        <v>4136</v>
      </c>
      <c r="I926" s="2" t="s">
        <v>381</v>
      </c>
      <c r="J926" s="2" t="s">
        <v>30</v>
      </c>
      <c r="K926" s="4">
        <v>28412</v>
      </c>
      <c r="L926" s="2" t="s">
        <v>382</v>
      </c>
      <c r="M926" s="4" t="s">
        <v>4137</v>
      </c>
      <c r="N926" s="5" t="s">
        <v>4138</v>
      </c>
    </row>
    <row r="927" spans="1:15">
      <c r="A927" s="5" t="s">
        <v>3647</v>
      </c>
      <c r="B927" s="2" t="s">
        <v>446</v>
      </c>
      <c r="C927" s="2" t="s">
        <v>952</v>
      </c>
      <c r="D927" s="2" t="s">
        <v>3648</v>
      </c>
      <c r="E927" s="12" t="s">
        <v>5195</v>
      </c>
      <c r="F927" s="5" t="s">
        <v>318</v>
      </c>
      <c r="G927" s="16" t="s">
        <v>3649</v>
      </c>
      <c r="H927" s="2" t="s">
        <v>3650</v>
      </c>
      <c r="I927" s="2" t="s">
        <v>3651</v>
      </c>
      <c r="J927" s="2" t="s">
        <v>30</v>
      </c>
      <c r="K927" s="2">
        <v>28388</v>
      </c>
      <c r="L927" s="2" t="s">
        <v>1021</v>
      </c>
      <c r="M927" s="2" t="s">
        <v>3652</v>
      </c>
      <c r="N927" s="16" t="s">
        <v>3653</v>
      </c>
    </row>
    <row r="928" spans="1:15">
      <c r="A928" s="5" t="s">
        <v>3478</v>
      </c>
      <c r="B928" s="2" t="s">
        <v>90</v>
      </c>
      <c r="C928" s="2" t="s">
        <v>3320</v>
      </c>
      <c r="D928" s="2" t="s">
        <v>125</v>
      </c>
      <c r="E928" s="16" t="s">
        <v>3479</v>
      </c>
      <c r="F928" s="5" t="s">
        <v>2381</v>
      </c>
      <c r="G928" s="5" t="s">
        <v>3480</v>
      </c>
      <c r="H928" s="2" t="s">
        <v>3481</v>
      </c>
      <c r="I928" s="2" t="s">
        <v>3482</v>
      </c>
      <c r="J928" s="2" t="s">
        <v>30</v>
      </c>
      <c r="K928" s="2">
        <v>28097</v>
      </c>
      <c r="L928" s="2" t="s">
        <v>3329</v>
      </c>
      <c r="M928" s="2" t="s">
        <v>3483</v>
      </c>
      <c r="N928" s="16" t="s">
        <v>3484</v>
      </c>
    </row>
    <row r="929" spans="1:14">
      <c r="A929" s="5" t="s">
        <v>3478</v>
      </c>
      <c r="B929" s="2" t="s">
        <v>1976</v>
      </c>
      <c r="C929" s="2" t="s">
        <v>3485</v>
      </c>
      <c r="D929" s="2" t="s">
        <v>3486</v>
      </c>
      <c r="E929" s="16" t="s">
        <v>3479</v>
      </c>
      <c r="F929" s="5" t="s">
        <v>2381</v>
      </c>
      <c r="G929" s="16" t="s">
        <v>3487</v>
      </c>
      <c r="H929" s="2" t="s">
        <v>3481</v>
      </c>
      <c r="I929" s="2" t="s">
        <v>3482</v>
      </c>
      <c r="J929" s="2" t="s">
        <v>30</v>
      </c>
      <c r="K929" s="2">
        <v>28097</v>
      </c>
      <c r="L929" s="2" t="s">
        <v>3329</v>
      </c>
      <c r="M929" s="2" t="s">
        <v>3483</v>
      </c>
      <c r="N929" s="16" t="s">
        <v>3484</v>
      </c>
    </row>
    <row r="930" spans="1:14">
      <c r="A930" s="5" t="s">
        <v>3654</v>
      </c>
      <c r="B930" s="2" t="s">
        <v>3661</v>
      </c>
      <c r="C930" s="2" t="s">
        <v>3662</v>
      </c>
      <c r="D930" s="2" t="s">
        <v>3663</v>
      </c>
      <c r="E930" s="5" t="str">
        <f>HYPERLINK("https://twitter.com/anndosshelms","@anndosshelms")</f>
        <v>@anndosshelms</v>
      </c>
      <c r="F930" s="5" t="s">
        <v>318</v>
      </c>
      <c r="G930" s="5" t="s">
        <v>15</v>
      </c>
      <c r="H930" s="2" t="s">
        <v>3658</v>
      </c>
      <c r="I930" s="2" t="s">
        <v>322</v>
      </c>
      <c r="J930" s="2" t="s">
        <v>30</v>
      </c>
      <c r="K930" s="2">
        <v>28262</v>
      </c>
      <c r="L930" s="2" t="s">
        <v>334</v>
      </c>
      <c r="M930" s="2" t="s">
        <v>3659</v>
      </c>
      <c r="N930" s="5" t="s">
        <v>3660</v>
      </c>
    </row>
    <row r="931" spans="1:14">
      <c r="A931" s="5" t="s">
        <v>3654</v>
      </c>
      <c r="B931" s="2" t="s">
        <v>446</v>
      </c>
      <c r="C931" s="2" t="s">
        <v>2720</v>
      </c>
      <c r="D931" s="2" t="s">
        <v>3669</v>
      </c>
      <c r="E931" s="12" t="s">
        <v>3670</v>
      </c>
      <c r="F931" s="5" t="s">
        <v>318</v>
      </c>
      <c r="G931" s="16" t="s">
        <v>3671</v>
      </c>
      <c r="H931" s="2" t="s">
        <v>3658</v>
      </c>
      <c r="I931" s="2" t="s">
        <v>322</v>
      </c>
      <c r="J931" s="2" t="s">
        <v>30</v>
      </c>
      <c r="K931" s="2">
        <v>28262</v>
      </c>
      <c r="L931" s="2" t="s">
        <v>334</v>
      </c>
      <c r="M931" s="2" t="s">
        <v>3659</v>
      </c>
      <c r="N931" s="5" t="s">
        <v>3660</v>
      </c>
    </row>
    <row r="932" spans="1:14">
      <c r="A932" s="5" t="s">
        <v>3654</v>
      </c>
      <c r="B932" s="2" t="s">
        <v>170</v>
      </c>
      <c r="C932" s="4" t="s">
        <v>3676</v>
      </c>
      <c r="D932" s="4" t="s">
        <v>3677</v>
      </c>
      <c r="E932" s="16" t="s">
        <v>3657</v>
      </c>
      <c r="F932" s="5" t="s">
        <v>318</v>
      </c>
      <c r="G932" s="5" t="str">
        <f>HYPERLINK("mailto:gglenn@wfae.org","gglenn@wfae.org")</f>
        <v>gglenn@wfae.org</v>
      </c>
      <c r="H932" s="2" t="s">
        <v>3658</v>
      </c>
      <c r="I932" s="2" t="s">
        <v>322</v>
      </c>
      <c r="J932" s="2" t="s">
        <v>30</v>
      </c>
      <c r="K932" s="2">
        <v>28262</v>
      </c>
      <c r="L932" s="2" t="s">
        <v>334</v>
      </c>
      <c r="M932" s="2" t="s">
        <v>3659</v>
      </c>
      <c r="N932" s="5" t="s">
        <v>3660</v>
      </c>
    </row>
    <row r="933" spans="1:14">
      <c r="A933" s="5" t="s">
        <v>3654</v>
      </c>
      <c r="B933" s="2" t="s">
        <v>3673</v>
      </c>
      <c r="C933" s="2" t="s">
        <v>584</v>
      </c>
      <c r="D933" s="2" t="s">
        <v>3674</v>
      </c>
      <c r="E933" s="16" t="s">
        <v>3657</v>
      </c>
      <c r="F933" s="5" t="s">
        <v>318</v>
      </c>
      <c r="G933" s="16" t="s">
        <v>3675</v>
      </c>
      <c r="H933" s="2" t="s">
        <v>3658</v>
      </c>
      <c r="I933" s="2" t="s">
        <v>322</v>
      </c>
      <c r="J933" s="2" t="s">
        <v>30</v>
      </c>
      <c r="K933" s="2">
        <v>28262</v>
      </c>
      <c r="L933" s="2" t="s">
        <v>334</v>
      </c>
      <c r="M933" s="2" t="s">
        <v>3659</v>
      </c>
      <c r="N933" s="5" t="s">
        <v>3660</v>
      </c>
    </row>
    <row r="934" spans="1:14">
      <c r="A934" s="5" t="s">
        <v>3654</v>
      </c>
      <c r="B934" s="2" t="s">
        <v>3664</v>
      </c>
      <c r="C934" s="2" t="s">
        <v>809</v>
      </c>
      <c r="D934" s="2" t="s">
        <v>3666</v>
      </c>
      <c r="E934" s="12" t="s">
        <v>3667</v>
      </c>
      <c r="F934" s="5" t="s">
        <v>318</v>
      </c>
      <c r="G934" s="16" t="s">
        <v>3668</v>
      </c>
      <c r="H934" s="2" t="s">
        <v>3658</v>
      </c>
      <c r="I934" s="2" t="s">
        <v>322</v>
      </c>
      <c r="J934" s="2" t="s">
        <v>30</v>
      </c>
      <c r="K934" s="2">
        <v>28262</v>
      </c>
      <c r="L934" s="2" t="s">
        <v>334</v>
      </c>
      <c r="M934" s="2" t="s">
        <v>3659</v>
      </c>
      <c r="N934" s="5" t="s">
        <v>3660</v>
      </c>
    </row>
    <row r="935" spans="1:14">
      <c r="A935" s="5" t="s">
        <v>3654</v>
      </c>
      <c r="B935" s="2" t="s">
        <v>3664</v>
      </c>
      <c r="C935" s="2" t="s">
        <v>2215</v>
      </c>
      <c r="D935" s="2" t="s">
        <v>3013</v>
      </c>
      <c r="E935" s="5" t="str">
        <f>HYPERLINK("https://twitter.com/WFAEMarshall","@WFAEMarshall")</f>
        <v>@WFAEMarshall</v>
      </c>
      <c r="F935" s="5" t="s">
        <v>318</v>
      </c>
      <c r="G935" s="16" t="s">
        <v>3665</v>
      </c>
      <c r="H935" s="2" t="s">
        <v>3658</v>
      </c>
      <c r="I935" s="2" t="s">
        <v>322</v>
      </c>
      <c r="J935" s="2" t="s">
        <v>30</v>
      </c>
      <c r="K935" s="2">
        <v>28262</v>
      </c>
      <c r="L935" s="2" t="s">
        <v>334</v>
      </c>
      <c r="M935" s="2" t="s">
        <v>3659</v>
      </c>
      <c r="N935" s="5" t="s">
        <v>3660</v>
      </c>
    </row>
    <row r="936" spans="1:14">
      <c r="A936" s="5" t="s">
        <v>3654</v>
      </c>
      <c r="B936" s="2" t="s">
        <v>3655</v>
      </c>
      <c r="C936" s="2" t="s">
        <v>1174</v>
      </c>
      <c r="D936" s="2" t="s">
        <v>3656</v>
      </c>
      <c r="E936" s="16" t="s">
        <v>3657</v>
      </c>
      <c r="F936" s="5" t="s">
        <v>318</v>
      </c>
      <c r="G936" s="5" t="str">
        <f>HYPERLINK("mailto:charlottetalks@wfae.org","charlottetalks@wfae.org")</f>
        <v>charlottetalks@wfae.org</v>
      </c>
      <c r="H936" s="2" t="s">
        <v>3658</v>
      </c>
      <c r="I936" s="2" t="s">
        <v>322</v>
      </c>
      <c r="J936" s="2" t="s">
        <v>30</v>
      </c>
      <c r="K936" s="2">
        <v>28262</v>
      </c>
      <c r="L936" s="2" t="s">
        <v>334</v>
      </c>
      <c r="M936" s="2" t="s">
        <v>3659</v>
      </c>
      <c r="N936" s="5" t="s">
        <v>3660</v>
      </c>
    </row>
    <row r="937" spans="1:14">
      <c r="A937" s="5" t="s">
        <v>3654</v>
      </c>
      <c r="B937" s="2" t="s">
        <v>629</v>
      </c>
      <c r="C937" s="2" t="s">
        <v>952</v>
      </c>
      <c r="D937" s="2" t="s">
        <v>3678</v>
      </c>
      <c r="E937" s="16" t="s">
        <v>3657</v>
      </c>
      <c r="F937" s="5" t="s">
        <v>318</v>
      </c>
      <c r="G937" s="16" t="s">
        <v>3679</v>
      </c>
      <c r="H937" s="2" t="s">
        <v>501</v>
      </c>
      <c r="I937" s="2" t="s">
        <v>322</v>
      </c>
      <c r="J937" s="2" t="s">
        <v>30</v>
      </c>
      <c r="K937" s="2">
        <v>28202</v>
      </c>
      <c r="L937" s="2" t="s">
        <v>334</v>
      </c>
      <c r="M937" s="2" t="s">
        <v>3680</v>
      </c>
      <c r="N937" s="5" t="s">
        <v>3660</v>
      </c>
    </row>
    <row r="938" spans="1:14">
      <c r="A938" s="5" t="s">
        <v>3654</v>
      </c>
      <c r="B938" s="2" t="s">
        <v>68</v>
      </c>
      <c r="C938" s="4"/>
      <c r="D938" s="4"/>
      <c r="E938" s="16" t="s">
        <v>3657</v>
      </c>
      <c r="F938" s="5" t="s">
        <v>318</v>
      </c>
      <c r="G938" s="16" t="s">
        <v>3672</v>
      </c>
      <c r="H938" s="2" t="s">
        <v>3658</v>
      </c>
      <c r="I938" s="2" t="s">
        <v>322</v>
      </c>
      <c r="J938" s="2" t="s">
        <v>30</v>
      </c>
      <c r="K938" s="2">
        <v>28262</v>
      </c>
      <c r="L938" s="2" t="s">
        <v>334</v>
      </c>
      <c r="M938" s="2" t="s">
        <v>3659</v>
      </c>
      <c r="N938" s="5" t="s">
        <v>3660</v>
      </c>
    </row>
    <row r="939" spans="1:14">
      <c r="A939" s="5" t="s">
        <v>3681</v>
      </c>
      <c r="B939" s="2" t="s">
        <v>170</v>
      </c>
      <c r="C939" s="2" t="s">
        <v>92</v>
      </c>
      <c r="D939" s="2" t="s">
        <v>3704</v>
      </c>
      <c r="E939" s="16" t="s">
        <v>3683</v>
      </c>
      <c r="F939" s="5" t="s">
        <v>318</v>
      </c>
      <c r="G939" s="16" t="s">
        <v>3705</v>
      </c>
      <c r="H939" s="2" t="s">
        <v>3685</v>
      </c>
      <c r="I939" s="2" t="s">
        <v>3686</v>
      </c>
      <c r="J939" s="2" t="s">
        <v>30</v>
      </c>
      <c r="K939" s="2">
        <v>27109</v>
      </c>
      <c r="L939" s="2" t="s">
        <v>292</v>
      </c>
      <c r="M939" s="2" t="s">
        <v>3706</v>
      </c>
      <c r="N939" s="5" t="s">
        <v>3688</v>
      </c>
    </row>
    <row r="940" spans="1:14">
      <c r="A940" s="5" t="s">
        <v>3681</v>
      </c>
      <c r="B940" s="2" t="s">
        <v>3696</v>
      </c>
      <c r="C940" s="2" t="s">
        <v>3697</v>
      </c>
      <c r="D940" s="2" t="s">
        <v>3698</v>
      </c>
      <c r="E940" s="5" t="str">
        <f>HYPERLINK("https://twitter.com/eddieartgarcia","@eddieartgarcia")</f>
        <v>@eddieartgarcia</v>
      </c>
      <c r="F940" s="5" t="s">
        <v>318</v>
      </c>
      <c r="G940" s="16" t="s">
        <v>3699</v>
      </c>
      <c r="H940" s="2" t="s">
        <v>3685</v>
      </c>
      <c r="I940" s="2" t="s">
        <v>3686</v>
      </c>
      <c r="J940" s="2" t="s">
        <v>30</v>
      </c>
      <c r="K940" s="2">
        <v>27109</v>
      </c>
      <c r="L940" s="2" t="s">
        <v>292</v>
      </c>
      <c r="M940" s="2" t="s">
        <v>3700</v>
      </c>
      <c r="N940" s="5" t="s">
        <v>3688</v>
      </c>
    </row>
    <row r="941" spans="1:14">
      <c r="A941" s="5" t="s">
        <v>3681</v>
      </c>
      <c r="B941" s="2" t="s">
        <v>446</v>
      </c>
      <c r="C941" s="2" t="s">
        <v>459</v>
      </c>
      <c r="D941" s="2" t="s">
        <v>3693</v>
      </c>
      <c r="E941" s="5" t="str">
        <f>HYPERLINK("https://twitter.com/ebmccord","@ebmccord")</f>
        <v>@ebmccord</v>
      </c>
      <c r="F941" s="5" t="s">
        <v>318</v>
      </c>
      <c r="G941" s="16" t="s">
        <v>3694</v>
      </c>
      <c r="H941" s="2" t="s">
        <v>3685</v>
      </c>
      <c r="I941" s="2" t="s">
        <v>3686</v>
      </c>
      <c r="J941" s="2" t="s">
        <v>30</v>
      </c>
      <c r="K941" s="2">
        <v>27109</v>
      </c>
      <c r="L941" s="2" t="s">
        <v>292</v>
      </c>
      <c r="M941" s="2" t="s">
        <v>3695</v>
      </c>
      <c r="N941" s="5" t="s">
        <v>3688</v>
      </c>
    </row>
    <row r="942" spans="1:14">
      <c r="A942" s="5" t="s">
        <v>3681</v>
      </c>
      <c r="B942" s="2" t="s">
        <v>170</v>
      </c>
      <c r="C942" s="2" t="s">
        <v>3701</v>
      </c>
      <c r="D942" s="2" t="s">
        <v>27</v>
      </c>
      <c r="E942" s="16" t="s">
        <v>3683</v>
      </c>
      <c r="F942" s="5" t="s">
        <v>318</v>
      </c>
      <c r="G942" s="16" t="s">
        <v>3702</v>
      </c>
      <c r="H942" s="2" t="s">
        <v>3685</v>
      </c>
      <c r="I942" s="2" t="s">
        <v>3686</v>
      </c>
      <c r="J942" s="2" t="s">
        <v>30</v>
      </c>
      <c r="K942" s="2">
        <v>27109</v>
      </c>
      <c r="L942" s="2" t="s">
        <v>292</v>
      </c>
      <c r="M942" s="2" t="s">
        <v>3703</v>
      </c>
      <c r="N942" s="16" t="s">
        <v>3688</v>
      </c>
    </row>
    <row r="943" spans="1:14">
      <c r="A943" s="5" t="s">
        <v>3681</v>
      </c>
      <c r="B943" s="2" t="s">
        <v>3682</v>
      </c>
      <c r="C943" s="2" t="s">
        <v>313</v>
      </c>
      <c r="D943" s="2" t="s">
        <v>1523</v>
      </c>
      <c r="E943" s="16" t="s">
        <v>3683</v>
      </c>
      <c r="F943" s="5" t="s">
        <v>318</v>
      </c>
      <c r="G943" s="16" t="s">
        <v>3684</v>
      </c>
      <c r="H943" s="2" t="s">
        <v>3685</v>
      </c>
      <c r="I943" s="2" t="s">
        <v>3686</v>
      </c>
      <c r="J943" s="2" t="s">
        <v>30</v>
      </c>
      <c r="K943" s="2">
        <v>27109</v>
      </c>
      <c r="L943" s="2" t="s">
        <v>292</v>
      </c>
      <c r="M943" s="2" t="s">
        <v>3687</v>
      </c>
      <c r="N943" s="5" t="s">
        <v>3688</v>
      </c>
    </row>
    <row r="944" spans="1:14">
      <c r="A944" s="5" t="s">
        <v>3681</v>
      </c>
      <c r="B944" s="2" t="s">
        <v>3689</v>
      </c>
      <c r="C944" s="2" t="s">
        <v>2043</v>
      </c>
      <c r="D944" s="2" t="s">
        <v>3690</v>
      </c>
      <c r="E944" s="5" t="str">
        <f>HYPERLINK("https://twitter.com/ncharnoff","@ncharnoff")</f>
        <v>@ncharnoff</v>
      </c>
      <c r="F944" s="5" t="s">
        <v>318</v>
      </c>
      <c r="G944" s="16" t="s">
        <v>3691</v>
      </c>
      <c r="H944" s="2" t="s">
        <v>3685</v>
      </c>
      <c r="I944" s="2" t="s">
        <v>3686</v>
      </c>
      <c r="J944" s="2" t="s">
        <v>30</v>
      </c>
      <c r="K944" s="2">
        <v>27109</v>
      </c>
      <c r="L944" s="2" t="s">
        <v>292</v>
      </c>
      <c r="M944" s="2" t="s">
        <v>3692</v>
      </c>
      <c r="N944" s="5" t="s">
        <v>3688</v>
      </c>
    </row>
    <row r="945" spans="1:15">
      <c r="A945" s="5" t="s">
        <v>4177</v>
      </c>
      <c r="B945" s="2" t="s">
        <v>68</v>
      </c>
      <c r="C945" s="2" t="s">
        <v>15</v>
      </c>
      <c r="D945" s="2" t="s">
        <v>15</v>
      </c>
      <c r="E945" s="16" t="s">
        <v>4199</v>
      </c>
      <c r="F945" s="10" t="s">
        <v>135</v>
      </c>
      <c r="G945" s="5" t="s">
        <v>4200</v>
      </c>
      <c r="H945" s="2" t="s">
        <v>4180</v>
      </c>
      <c r="I945" s="2" t="s">
        <v>44</v>
      </c>
      <c r="J945" s="2" t="s">
        <v>30</v>
      </c>
      <c r="K945" s="2">
        <v>27405</v>
      </c>
      <c r="L945" s="2" t="s">
        <v>45</v>
      </c>
      <c r="M945" s="2" t="s">
        <v>4181</v>
      </c>
      <c r="N945" s="5" t="s">
        <v>4182</v>
      </c>
      <c r="O945" s="4"/>
    </row>
    <row r="946" spans="1:15">
      <c r="A946" s="5" t="s">
        <v>4177</v>
      </c>
      <c r="B946" s="2" t="s">
        <v>170</v>
      </c>
      <c r="C946" s="2" t="s">
        <v>4201</v>
      </c>
      <c r="D946" s="2" t="s">
        <v>4202</v>
      </c>
      <c r="E946" s="12" t="s">
        <v>4203</v>
      </c>
      <c r="F946" s="5" t="s">
        <v>135</v>
      </c>
      <c r="G946" s="5" t="s">
        <v>4204</v>
      </c>
      <c r="H946" s="2" t="s">
        <v>4180</v>
      </c>
      <c r="I946" s="2" t="s">
        <v>44</v>
      </c>
      <c r="J946" s="2" t="s">
        <v>30</v>
      </c>
      <c r="K946" s="2">
        <v>27405</v>
      </c>
      <c r="L946" s="2" t="s">
        <v>45</v>
      </c>
      <c r="M946" s="2" t="s">
        <v>4181</v>
      </c>
      <c r="N946" s="5" t="s">
        <v>4182</v>
      </c>
    </row>
    <row r="947" spans="1:15">
      <c r="A947" s="5" t="s">
        <v>4177</v>
      </c>
      <c r="B947" s="2" t="s">
        <v>170</v>
      </c>
      <c r="C947" s="2" t="s">
        <v>1231</v>
      </c>
      <c r="D947" s="4" t="s">
        <v>4205</v>
      </c>
      <c r="E947" s="16" t="s">
        <v>4206</v>
      </c>
      <c r="F947" s="5" t="s">
        <v>135</v>
      </c>
      <c r="G947" s="5" t="s">
        <v>4207</v>
      </c>
      <c r="H947" s="2" t="s">
        <v>4180</v>
      </c>
      <c r="I947" s="2" t="s">
        <v>44</v>
      </c>
      <c r="J947" s="2" t="s">
        <v>30</v>
      </c>
      <c r="K947" s="2">
        <v>27405</v>
      </c>
      <c r="L947" s="2" t="s">
        <v>45</v>
      </c>
      <c r="M947" s="2" t="s">
        <v>4181</v>
      </c>
      <c r="N947" s="5" t="s">
        <v>4182</v>
      </c>
    </row>
    <row r="948" spans="1:15">
      <c r="A948" s="5" t="s">
        <v>4177</v>
      </c>
      <c r="B948" s="2" t="s">
        <v>1516</v>
      </c>
      <c r="C948" s="2" t="s">
        <v>874</v>
      </c>
      <c r="D948" s="2" t="s">
        <v>4223</v>
      </c>
      <c r="E948" s="12" t="s">
        <v>4224</v>
      </c>
      <c r="F948" s="5" t="s">
        <v>135</v>
      </c>
      <c r="G948" s="5" t="s">
        <v>4225</v>
      </c>
      <c r="H948" s="2" t="s">
        <v>4180</v>
      </c>
      <c r="I948" s="2" t="s">
        <v>44</v>
      </c>
      <c r="J948" s="2" t="s">
        <v>30</v>
      </c>
      <c r="K948" s="2">
        <v>27405</v>
      </c>
      <c r="L948" s="2" t="s">
        <v>45</v>
      </c>
      <c r="M948" s="2" t="s">
        <v>4181</v>
      </c>
      <c r="N948" s="5" t="s">
        <v>4182</v>
      </c>
    </row>
    <row r="949" spans="1:15">
      <c r="A949" s="5" t="s">
        <v>4177</v>
      </c>
      <c r="B949" s="2" t="s">
        <v>170</v>
      </c>
      <c r="C949" s="2" t="s">
        <v>4216</v>
      </c>
      <c r="D949" s="2" t="s">
        <v>4217</v>
      </c>
      <c r="E949" s="12" t="s">
        <v>4218</v>
      </c>
      <c r="F949" s="5" t="s">
        <v>135</v>
      </c>
      <c r="G949" s="5" t="str">
        <f>HYPERLINK("mailto:csilber@wfmy.com","csilber@wfmy.com")</f>
        <v>csilber@wfmy.com</v>
      </c>
      <c r="H949" s="2" t="s">
        <v>4180</v>
      </c>
      <c r="I949" s="2" t="s">
        <v>44</v>
      </c>
      <c r="J949" s="2" t="s">
        <v>30</v>
      </c>
      <c r="K949" s="2">
        <v>27405</v>
      </c>
      <c r="L949" s="2" t="s">
        <v>45</v>
      </c>
      <c r="M949" s="2" t="s">
        <v>4181</v>
      </c>
      <c r="N949" s="5" t="s">
        <v>4182</v>
      </c>
    </row>
    <row r="950" spans="1:15">
      <c r="A950" s="5" t="s">
        <v>4177</v>
      </c>
      <c r="B950" s="2" t="s">
        <v>4194</v>
      </c>
      <c r="C950" s="2" t="s">
        <v>4195</v>
      </c>
      <c r="D950" s="2" t="s">
        <v>4196</v>
      </c>
      <c r="E950" s="16" t="s">
        <v>4197</v>
      </c>
      <c r="F950" s="5" t="s">
        <v>135</v>
      </c>
      <c r="G950" s="5" t="s">
        <v>4198</v>
      </c>
      <c r="H950" s="2" t="s">
        <v>4180</v>
      </c>
      <c r="I950" s="2" t="s">
        <v>44</v>
      </c>
      <c r="J950" s="2" t="s">
        <v>30</v>
      </c>
      <c r="K950" s="2">
        <v>27405</v>
      </c>
      <c r="L950" s="2" t="s">
        <v>45</v>
      </c>
      <c r="M950" s="2" t="s">
        <v>4181</v>
      </c>
      <c r="N950" s="5" t="s">
        <v>4182</v>
      </c>
    </row>
    <row r="951" spans="1:15">
      <c r="A951" s="5" t="s">
        <v>4177</v>
      </c>
      <c r="B951" s="2" t="s">
        <v>4191</v>
      </c>
      <c r="C951" s="2" t="s">
        <v>1092</v>
      </c>
      <c r="D951" s="2" t="s">
        <v>4192</v>
      </c>
      <c r="E951" s="12" t="s">
        <v>4193</v>
      </c>
      <c r="F951" s="5" t="s">
        <v>135</v>
      </c>
      <c r="G951" s="12" t="str">
        <f>HYPERLINK("mailto:echilton@wfmy.com","echilton@wfmy.com ")</f>
        <v xml:space="preserve">echilton@wfmy.com </v>
      </c>
      <c r="H951" s="2" t="s">
        <v>4180</v>
      </c>
      <c r="I951" s="2" t="s">
        <v>44</v>
      </c>
      <c r="J951" s="2" t="s">
        <v>30</v>
      </c>
      <c r="K951" s="2">
        <v>27405</v>
      </c>
      <c r="L951" s="2" t="s">
        <v>45</v>
      </c>
      <c r="M951" s="2" t="s">
        <v>4181</v>
      </c>
      <c r="N951" s="5" t="s">
        <v>4182</v>
      </c>
    </row>
    <row r="952" spans="1:15">
      <c r="A952" s="5" t="s">
        <v>4177</v>
      </c>
      <c r="B952" s="2" t="s">
        <v>170</v>
      </c>
      <c r="C952" s="2" t="s">
        <v>2061</v>
      </c>
      <c r="D952" s="4" t="s">
        <v>4219</v>
      </c>
      <c r="E952" s="5" t="s">
        <v>4220</v>
      </c>
      <c r="F952" s="5" t="s">
        <v>135</v>
      </c>
      <c r="G952" s="5" t="s">
        <v>15</v>
      </c>
      <c r="H952" s="2" t="s">
        <v>4180</v>
      </c>
      <c r="I952" s="2" t="s">
        <v>44</v>
      </c>
      <c r="J952" s="2" t="s">
        <v>30</v>
      </c>
      <c r="K952" s="2">
        <v>27405</v>
      </c>
      <c r="L952" s="2" t="s">
        <v>45</v>
      </c>
      <c r="M952" s="2" t="s">
        <v>4181</v>
      </c>
      <c r="N952" s="5" t="s">
        <v>4182</v>
      </c>
    </row>
    <row r="953" spans="1:15">
      <c r="A953" s="5" t="s">
        <v>4177</v>
      </c>
      <c r="B953" s="2" t="s">
        <v>3986</v>
      </c>
      <c r="C953" s="2" t="s">
        <v>4178</v>
      </c>
      <c r="D953" s="2" t="s">
        <v>2684</v>
      </c>
      <c r="E953" s="12" t="s">
        <v>4179</v>
      </c>
      <c r="F953" s="5" t="s">
        <v>135</v>
      </c>
      <c r="G953" s="5" t="str">
        <f>HYPERLINK("mailto:jluck@wfmy.com","jluck@wfmy.com")</f>
        <v>jluck@wfmy.com</v>
      </c>
      <c r="H953" s="2" t="s">
        <v>4180</v>
      </c>
      <c r="I953" s="2" t="s">
        <v>44</v>
      </c>
      <c r="J953" s="2" t="s">
        <v>30</v>
      </c>
      <c r="K953" s="2">
        <v>27405</v>
      </c>
      <c r="L953" s="2" t="s">
        <v>45</v>
      </c>
      <c r="M953" s="2" t="s">
        <v>4181</v>
      </c>
      <c r="N953" s="5" t="s">
        <v>4182</v>
      </c>
    </row>
    <row r="954" spans="1:15">
      <c r="A954" s="5" t="s">
        <v>4177</v>
      </c>
      <c r="B954" s="2" t="s">
        <v>170</v>
      </c>
      <c r="C954" s="2" t="s">
        <v>4212</v>
      </c>
      <c r="D954" s="2" t="s">
        <v>4213</v>
      </c>
      <c r="E954" s="12" t="s">
        <v>4214</v>
      </c>
      <c r="F954" s="5" t="s">
        <v>135</v>
      </c>
      <c r="G954" s="5" t="s">
        <v>4215</v>
      </c>
      <c r="H954" s="2" t="s">
        <v>4180</v>
      </c>
      <c r="I954" s="2" t="s">
        <v>44</v>
      </c>
      <c r="J954" s="2" t="s">
        <v>30</v>
      </c>
      <c r="K954" s="2">
        <v>27405</v>
      </c>
      <c r="L954" s="2" t="s">
        <v>45</v>
      </c>
      <c r="M954" s="2" t="s">
        <v>4181</v>
      </c>
      <c r="N954" s="5" t="s">
        <v>4182</v>
      </c>
    </row>
    <row r="955" spans="1:15">
      <c r="A955" s="5" t="s">
        <v>4177</v>
      </c>
      <c r="B955" s="2" t="s">
        <v>3986</v>
      </c>
      <c r="C955" s="2" t="s">
        <v>4186</v>
      </c>
      <c r="D955" s="2" t="s">
        <v>4187</v>
      </c>
      <c r="E955" s="16" t="s">
        <v>4188</v>
      </c>
      <c r="F955" s="5" t="s">
        <v>135</v>
      </c>
      <c r="G955" s="5" t="s">
        <v>4189</v>
      </c>
      <c r="H955" s="2" t="s">
        <v>4180</v>
      </c>
      <c r="I955" s="2" t="s">
        <v>44</v>
      </c>
      <c r="J955" s="2" t="s">
        <v>30</v>
      </c>
      <c r="K955" s="2">
        <v>27405</v>
      </c>
      <c r="L955" s="2" t="s">
        <v>45</v>
      </c>
      <c r="M955" s="2" t="s">
        <v>4181</v>
      </c>
      <c r="N955" s="5" t="s">
        <v>4182</v>
      </c>
    </row>
    <row r="956" spans="1:15">
      <c r="A956" s="5" t="s">
        <v>4177</v>
      </c>
      <c r="B956" s="2" t="s">
        <v>170</v>
      </c>
      <c r="C956" s="2" t="s">
        <v>415</v>
      </c>
      <c r="D956" s="4" t="s">
        <v>4221</v>
      </c>
      <c r="E956" s="12" t="s">
        <v>4222</v>
      </c>
      <c r="F956" s="5" t="s">
        <v>135</v>
      </c>
      <c r="G956" s="5" t="str">
        <f>HYPERLINK("mailto:pwright2@wfmy.com","pwright2@wfmy.com")</f>
        <v>pwright2@wfmy.com</v>
      </c>
      <c r="H956" s="2" t="s">
        <v>4180</v>
      </c>
      <c r="I956" s="2" t="s">
        <v>44</v>
      </c>
      <c r="J956" s="2" t="s">
        <v>30</v>
      </c>
      <c r="K956" s="2">
        <v>27405</v>
      </c>
      <c r="L956" s="2" t="s">
        <v>45</v>
      </c>
      <c r="M956" s="2" t="s">
        <v>4181</v>
      </c>
      <c r="N956" s="5" t="s">
        <v>4182</v>
      </c>
    </row>
    <row r="957" spans="1:15">
      <c r="A957" s="5" t="s">
        <v>4177</v>
      </c>
      <c r="B957" s="2" t="s">
        <v>170</v>
      </c>
      <c r="C957" s="2" t="s">
        <v>4208</v>
      </c>
      <c r="D957" s="2" t="s">
        <v>4209</v>
      </c>
      <c r="E957" s="12" t="s">
        <v>4210</v>
      </c>
      <c r="F957" s="5" t="s">
        <v>135</v>
      </c>
      <c r="G957" s="5" t="s">
        <v>4211</v>
      </c>
      <c r="H957" s="2" t="s">
        <v>4180</v>
      </c>
      <c r="I957" s="2" t="s">
        <v>44</v>
      </c>
      <c r="J957" s="2" t="s">
        <v>30</v>
      </c>
      <c r="K957" s="2">
        <v>27405</v>
      </c>
      <c r="L957" s="2" t="s">
        <v>45</v>
      </c>
      <c r="M957" s="2" t="s">
        <v>4181</v>
      </c>
      <c r="N957" s="5" t="s">
        <v>4182</v>
      </c>
    </row>
    <row r="958" spans="1:15">
      <c r="A958" s="5" t="s">
        <v>4177</v>
      </c>
      <c r="B958" s="2" t="s">
        <v>3986</v>
      </c>
      <c r="C958" s="2" t="s">
        <v>4077</v>
      </c>
      <c r="D958" s="2" t="s">
        <v>4190</v>
      </c>
      <c r="E958" s="12" t="str">
        <f>HYPERLINK("http://twitter.com/","@tanyariveraon2")</f>
        <v>@tanyariveraon2</v>
      </c>
      <c r="F958" s="5" t="s">
        <v>135</v>
      </c>
      <c r="G958" s="5" t="str">
        <f>HYPERLINK("mailto:trivera@wfmy.com","trivera@wfmy.com")</f>
        <v>trivera@wfmy.com</v>
      </c>
      <c r="H958" s="2" t="s">
        <v>4180</v>
      </c>
      <c r="I958" s="2" t="s">
        <v>44</v>
      </c>
      <c r="J958" s="2" t="s">
        <v>30</v>
      </c>
      <c r="K958" s="2">
        <v>27405</v>
      </c>
      <c r="L958" s="2" t="s">
        <v>45</v>
      </c>
      <c r="M958" s="2" t="s">
        <v>4181</v>
      </c>
      <c r="N958" s="5" t="s">
        <v>4182</v>
      </c>
    </row>
    <row r="959" spans="1:15">
      <c r="A959" s="5" t="s">
        <v>4177</v>
      </c>
      <c r="B959" s="2" t="s">
        <v>3986</v>
      </c>
      <c r="C959" s="2" t="s">
        <v>4183</v>
      </c>
      <c r="D959" s="2" t="s">
        <v>4184</v>
      </c>
      <c r="E959" s="12" t="s">
        <v>4185</v>
      </c>
      <c r="F959" s="5" t="s">
        <v>135</v>
      </c>
      <c r="G959" s="5" t="str">
        <f>HYPERLINK("mailto:tmccain@wfmy.com","tmccain@wfmy.com")</f>
        <v>tmccain@wfmy.com</v>
      </c>
      <c r="H959" s="2" t="s">
        <v>4180</v>
      </c>
      <c r="I959" s="2" t="s">
        <v>44</v>
      </c>
      <c r="J959" s="2" t="s">
        <v>30</v>
      </c>
      <c r="K959" s="2">
        <v>27405</v>
      </c>
      <c r="L959" s="2" t="s">
        <v>45</v>
      </c>
      <c r="M959" s="2" t="s">
        <v>4181</v>
      </c>
      <c r="N959" s="5" t="s">
        <v>4182</v>
      </c>
    </row>
    <row r="960" spans="1:15">
      <c r="A960" s="5" t="s">
        <v>4226</v>
      </c>
      <c r="B960" s="2" t="s">
        <v>68</v>
      </c>
      <c r="C960" s="2" t="s">
        <v>15</v>
      </c>
      <c r="D960" s="4"/>
      <c r="E960" s="16" t="s">
        <v>4235</v>
      </c>
      <c r="F960" s="5" t="s">
        <v>135</v>
      </c>
      <c r="G960" s="5" t="s">
        <v>4251</v>
      </c>
      <c r="H960" s="2" t="s">
        <v>4231</v>
      </c>
      <c r="I960" s="2" t="s">
        <v>4240</v>
      </c>
      <c r="J960" s="2" t="s">
        <v>30</v>
      </c>
      <c r="K960" s="2">
        <v>27263</v>
      </c>
      <c r="L960" s="2" t="s">
        <v>45</v>
      </c>
      <c r="M960" s="2" t="s">
        <v>4252</v>
      </c>
      <c r="N960" s="16" t="s">
        <v>4233</v>
      </c>
    </row>
    <row r="961" spans="1:15">
      <c r="A961" s="5" t="s">
        <v>4226</v>
      </c>
      <c r="B961" s="2" t="s">
        <v>170</v>
      </c>
      <c r="C961" s="2" t="s">
        <v>4253</v>
      </c>
      <c r="D961" s="2" t="s">
        <v>4254</v>
      </c>
      <c r="E961" s="5" t="str">
        <f>HYPERLINK("https://twitter.com/a_dipiazza","@a_dipiazza")</f>
        <v>@a_dipiazza</v>
      </c>
      <c r="F961" s="5" t="s">
        <v>135</v>
      </c>
      <c r="G961" s="5" t="str">
        <f>HYPERLINK("mailto:adrienne.dipiazza@wghp.com","adrienne.dipiazza@wghp.com")</f>
        <v>adrienne.dipiazza@wghp.com</v>
      </c>
      <c r="H961" s="2" t="s">
        <v>4231</v>
      </c>
      <c r="I961" s="2" t="s">
        <v>4240</v>
      </c>
      <c r="J961" s="2" t="s">
        <v>30</v>
      </c>
      <c r="K961" s="2">
        <v>27263</v>
      </c>
      <c r="L961" s="2" t="s">
        <v>45</v>
      </c>
      <c r="M961" s="2" t="s">
        <v>4232</v>
      </c>
      <c r="N961" s="5" t="s">
        <v>4233</v>
      </c>
    </row>
    <row r="962" spans="1:15">
      <c r="A962" s="5" t="s">
        <v>4226</v>
      </c>
      <c r="B962" s="2" t="s">
        <v>4264</v>
      </c>
      <c r="C962" s="2" t="s">
        <v>4134</v>
      </c>
      <c r="D962" s="2" t="s">
        <v>4265</v>
      </c>
      <c r="E962" s="5" t="str">
        <f>HYPERLINK("https://twitter.com/BobBuckleyWGHP","@BobBuckleyWGHP")</f>
        <v>@BobBuckleyWGHP</v>
      </c>
      <c r="F962" s="5" t="s">
        <v>135</v>
      </c>
      <c r="G962" s="5" t="str">
        <f>HYPERLINK("mailto:bob.buckley@wghp.com","bob.buckley@wghp.com")</f>
        <v>bob.buckley@wghp.com</v>
      </c>
      <c r="H962" s="2" t="s">
        <v>4231</v>
      </c>
      <c r="I962" s="2" t="s">
        <v>1113</v>
      </c>
      <c r="J962" s="2" t="s">
        <v>30</v>
      </c>
      <c r="K962" s="2">
        <v>27263</v>
      </c>
      <c r="L962" s="2" t="s">
        <v>45</v>
      </c>
      <c r="M962" s="2" t="s">
        <v>4232</v>
      </c>
      <c r="N962" s="5" t="s">
        <v>4233</v>
      </c>
    </row>
    <row r="963" spans="1:15">
      <c r="A963" s="5" t="s">
        <v>4226</v>
      </c>
      <c r="B963" s="2" t="s">
        <v>4049</v>
      </c>
      <c r="C963" s="2" t="s">
        <v>2571</v>
      </c>
      <c r="D963" s="2" t="s">
        <v>491</v>
      </c>
      <c r="E963" s="12" t="s">
        <v>4235</v>
      </c>
      <c r="F963" s="5" t="s">
        <v>135</v>
      </c>
      <c r="G963" s="5" t="s">
        <v>4242</v>
      </c>
      <c r="H963" s="2" t="s">
        <v>4231</v>
      </c>
      <c r="I963" s="2" t="s">
        <v>4240</v>
      </c>
      <c r="J963" s="2" t="s">
        <v>30</v>
      </c>
      <c r="K963" s="2">
        <v>27263</v>
      </c>
      <c r="L963" s="2" t="s">
        <v>45</v>
      </c>
      <c r="M963" s="2" t="s">
        <v>4232</v>
      </c>
      <c r="N963" s="5" t="s">
        <v>4233</v>
      </c>
    </row>
    <row r="964" spans="1:15">
      <c r="A964" s="5" t="s">
        <v>4226</v>
      </c>
      <c r="B964" s="2" t="s">
        <v>170</v>
      </c>
      <c r="C964" s="2" t="s">
        <v>4260</v>
      </c>
      <c r="D964" s="2" t="s">
        <v>4261</v>
      </c>
      <c r="E964" s="12" t="str">
        <f>HYPERLINK("https://twitter.com/ChadTucker","@ChadTucker")</f>
        <v>@ChadTucker</v>
      </c>
      <c r="F964" s="5" t="s">
        <v>135</v>
      </c>
      <c r="G964" s="5" t="str">
        <f>HYPERLINK("mailto:chad.tucker@wghp.com","chad.tucker@wghp.com")</f>
        <v>chad.tucker@wghp.com</v>
      </c>
      <c r="H964" s="2" t="s">
        <v>4231</v>
      </c>
      <c r="I964" s="2" t="s">
        <v>1113</v>
      </c>
      <c r="J964" s="2" t="s">
        <v>30</v>
      </c>
      <c r="K964" s="2">
        <v>27263</v>
      </c>
      <c r="L964" s="2" t="s">
        <v>45</v>
      </c>
      <c r="M964" s="2" t="s">
        <v>4232</v>
      </c>
      <c r="N964" s="5" t="s">
        <v>4233</v>
      </c>
    </row>
    <row r="965" spans="1:15">
      <c r="A965" s="5" t="s">
        <v>4226</v>
      </c>
      <c r="B965" s="2" t="s">
        <v>4191</v>
      </c>
      <c r="C965" s="2" t="s">
        <v>1489</v>
      </c>
      <c r="D965" s="2" t="s">
        <v>810</v>
      </c>
      <c r="E965" s="12" t="str">
        <f>HYPERLINK("https://twitter.com/FOX8CindyFarmer","@FOX8CindyFarmer")</f>
        <v>@FOX8CindyFarmer</v>
      </c>
      <c r="F965" s="5" t="s">
        <v>135</v>
      </c>
      <c r="G965" s="5" t="s">
        <v>4241</v>
      </c>
      <c r="H965" s="2" t="s">
        <v>4231</v>
      </c>
      <c r="I965" s="2" t="s">
        <v>1113</v>
      </c>
      <c r="J965" s="2" t="s">
        <v>30</v>
      </c>
      <c r="K965" s="2">
        <v>27263</v>
      </c>
      <c r="L965" s="2" t="s">
        <v>45</v>
      </c>
      <c r="M965" s="2" t="s">
        <v>4232</v>
      </c>
      <c r="N965" s="5" t="s">
        <v>4233</v>
      </c>
    </row>
    <row r="966" spans="1:15">
      <c r="A966" s="5" t="s">
        <v>4226</v>
      </c>
      <c r="B966" s="2" t="s">
        <v>170</v>
      </c>
      <c r="C966" s="2" t="s">
        <v>1675</v>
      </c>
      <c r="D966" s="2" t="s">
        <v>1574</v>
      </c>
      <c r="E966" s="12" t="s">
        <v>4256</v>
      </c>
      <c r="F966" s="5" t="s">
        <v>135</v>
      </c>
      <c r="G966" s="5" t="str">
        <f>HYPERLINK("mailto:jasmine.spencer@wghp.com","jasmine.spencer@wghp.com")</f>
        <v>jasmine.spencer@wghp.com</v>
      </c>
      <c r="H966" s="2" t="s">
        <v>4231</v>
      </c>
      <c r="I966" s="2" t="s">
        <v>4240</v>
      </c>
      <c r="J966" s="2" t="s">
        <v>30</v>
      </c>
      <c r="K966" s="2">
        <v>27263</v>
      </c>
      <c r="L966" s="2" t="s">
        <v>45</v>
      </c>
      <c r="M966" s="2" t="s">
        <v>4232</v>
      </c>
      <c r="N966" s="5" t="s">
        <v>4233</v>
      </c>
    </row>
    <row r="967" spans="1:15">
      <c r="A967" s="5" t="s">
        <v>4226</v>
      </c>
      <c r="B967" s="2" t="s">
        <v>4049</v>
      </c>
      <c r="C967" s="2" t="s">
        <v>4243</v>
      </c>
      <c r="D967" s="2" t="s">
        <v>4244</v>
      </c>
      <c r="E967" s="12" t="str">
        <f>HYPERLINK("https://twitter.com/KatieNordeen","@KatieNordeen")</f>
        <v>@KatieNordeen</v>
      </c>
      <c r="F967" s="10" t="s">
        <v>135</v>
      </c>
      <c r="G967" s="5" t="str">
        <f>HYPERLINK("mailto:katie.nordeen@wghp.com","katie.nordeen@wghp.com")</f>
        <v>katie.nordeen@wghp.com</v>
      </c>
      <c r="H967" s="2" t="s">
        <v>4231</v>
      </c>
      <c r="I967" s="2" t="s">
        <v>1113</v>
      </c>
      <c r="J967" s="2" t="s">
        <v>30</v>
      </c>
      <c r="K967" s="2">
        <v>27263</v>
      </c>
      <c r="L967" s="2" t="s">
        <v>45</v>
      </c>
      <c r="M967" s="2" t="s">
        <v>4232</v>
      </c>
      <c r="N967" s="5" t="s">
        <v>4233</v>
      </c>
      <c r="O967" s="4"/>
    </row>
    <row r="968" spans="1:15">
      <c r="A968" s="5" t="s">
        <v>4226</v>
      </c>
      <c r="B968" s="2" t="s">
        <v>446</v>
      </c>
      <c r="C968" s="2" t="s">
        <v>527</v>
      </c>
      <c r="D968" s="2" t="s">
        <v>4249</v>
      </c>
      <c r="E968" s="5" t="s">
        <v>4235</v>
      </c>
      <c r="F968" s="5" t="s">
        <v>135</v>
      </c>
      <c r="G968" s="5" t="s">
        <v>4250</v>
      </c>
      <c r="H968" s="2" t="s">
        <v>4231</v>
      </c>
      <c r="I968" s="2" t="s">
        <v>1113</v>
      </c>
      <c r="J968" s="2" t="s">
        <v>30</v>
      </c>
      <c r="K968" s="2">
        <v>27263</v>
      </c>
      <c r="L968" s="2" t="s">
        <v>45</v>
      </c>
      <c r="M968" s="2" t="s">
        <v>4232</v>
      </c>
      <c r="N968" s="5" t="s">
        <v>4233</v>
      </c>
    </row>
    <row r="969" spans="1:15">
      <c r="A969" s="5" t="s">
        <v>4226</v>
      </c>
      <c r="B969" s="2" t="s">
        <v>170</v>
      </c>
      <c r="C969" s="2" t="s">
        <v>2176</v>
      </c>
      <c r="D969" s="2" t="s">
        <v>4262</v>
      </c>
      <c r="E969" s="5" t="s">
        <v>4235</v>
      </c>
      <c r="F969" s="5" t="s">
        <v>135</v>
      </c>
      <c r="G969" s="5" t="s">
        <v>4263</v>
      </c>
      <c r="H969" s="2" t="s">
        <v>4231</v>
      </c>
      <c r="I969" s="2" t="s">
        <v>4240</v>
      </c>
      <c r="J969" s="2" t="s">
        <v>30</v>
      </c>
      <c r="K969" s="2">
        <v>27263</v>
      </c>
      <c r="L969" s="2" t="s">
        <v>45</v>
      </c>
      <c r="M969" s="2" t="s">
        <v>4232</v>
      </c>
      <c r="N969" s="5" t="s">
        <v>4233</v>
      </c>
    </row>
    <row r="970" spans="1:15">
      <c r="A970" s="5" t="s">
        <v>4226</v>
      </c>
      <c r="B970" s="2" t="s">
        <v>4245</v>
      </c>
      <c r="C970" s="2" t="s">
        <v>737</v>
      </c>
      <c r="D970" s="2" t="s">
        <v>4246</v>
      </c>
      <c r="E970" s="5" t="s">
        <v>4247</v>
      </c>
      <c r="F970" s="5" t="s">
        <v>135</v>
      </c>
      <c r="G970" s="5" t="s">
        <v>4248</v>
      </c>
      <c r="H970" s="2" t="s">
        <v>4231</v>
      </c>
      <c r="I970" s="2" t="s">
        <v>1113</v>
      </c>
      <c r="J970" s="2" t="s">
        <v>30</v>
      </c>
      <c r="K970" s="2">
        <v>27263</v>
      </c>
      <c r="L970" s="2" t="s">
        <v>45</v>
      </c>
      <c r="M970" s="2" t="s">
        <v>4232</v>
      </c>
      <c r="N970" s="5" t="s">
        <v>4233</v>
      </c>
    </row>
    <row r="971" spans="1:15">
      <c r="A971" s="5" t="s">
        <v>4226</v>
      </c>
      <c r="B971" s="2" t="s">
        <v>170</v>
      </c>
      <c r="C971" s="2" t="s">
        <v>313</v>
      </c>
      <c r="D971" s="4" t="s">
        <v>4255</v>
      </c>
      <c r="E971" s="12" t="str">
        <f>HYPERLINK("https://twitter.com/mhennesseynews","@mhennesseynews")</f>
        <v>@mhennesseynews</v>
      </c>
      <c r="F971" s="5" t="s">
        <v>135</v>
      </c>
      <c r="G971" s="5" t="str">
        <f>HYPERLINK("mailto:michael.hennessey@wghp.com","michael.hennessey@wghp.com")</f>
        <v>michael.hennessey@wghp.com</v>
      </c>
      <c r="H971" s="2" t="s">
        <v>4231</v>
      </c>
      <c r="I971" s="2" t="s">
        <v>1113</v>
      </c>
      <c r="J971" s="2" t="s">
        <v>30</v>
      </c>
      <c r="K971" s="2">
        <v>27263</v>
      </c>
      <c r="L971" s="2" t="s">
        <v>45</v>
      </c>
      <c r="M971" s="2" t="s">
        <v>4232</v>
      </c>
      <c r="N971" s="5" t="s">
        <v>4233</v>
      </c>
    </row>
    <row r="972" spans="1:15">
      <c r="A972" s="5" t="s">
        <v>4226</v>
      </c>
      <c r="B972" s="2" t="s">
        <v>3986</v>
      </c>
      <c r="C972" s="2" t="s">
        <v>2426</v>
      </c>
      <c r="D972" s="2" t="s">
        <v>29</v>
      </c>
      <c r="E972" s="12" t="str">
        <f>HYPERLINK("https://twitter.com/FOX8Natalie","@FOX8Natalie")</f>
        <v>@FOX8Natalie</v>
      </c>
      <c r="F972" s="5" t="s">
        <v>135</v>
      </c>
      <c r="G972" s="5" t="s">
        <v>4239</v>
      </c>
      <c r="H972" s="2" t="s">
        <v>4231</v>
      </c>
      <c r="I972" s="2" t="s">
        <v>4240</v>
      </c>
      <c r="J972" s="2" t="s">
        <v>30</v>
      </c>
      <c r="K972" s="2">
        <v>27263</v>
      </c>
      <c r="L972" s="2" t="s">
        <v>45</v>
      </c>
      <c r="M972" s="2" t="s">
        <v>4232</v>
      </c>
      <c r="N972" s="5" t="s">
        <v>4233</v>
      </c>
    </row>
    <row r="973" spans="1:15">
      <c r="A973" s="5" t="s">
        <v>4226</v>
      </c>
      <c r="B973" s="2" t="s">
        <v>3986</v>
      </c>
      <c r="C973" s="2" t="s">
        <v>4237</v>
      </c>
      <c r="D973" s="2" t="s">
        <v>4238</v>
      </c>
      <c r="E973" s="12" t="str">
        <f>HYPERLINK("https://twitter.com/NEILLMCNEWS","@NEILLMCNEWS")</f>
        <v>@NEILLMCNEWS</v>
      </c>
      <c r="F973" s="5" t="s">
        <v>135</v>
      </c>
      <c r="G973" s="5" t="str">
        <f>HYPERLINK("mailto:neil.mcneill@wghp.com","neil.mcneill@wghp.com")</f>
        <v>neil.mcneill@wghp.com</v>
      </c>
      <c r="H973" s="2" t="s">
        <v>4231</v>
      </c>
      <c r="I973" s="2" t="s">
        <v>1113</v>
      </c>
      <c r="J973" s="2" t="s">
        <v>30</v>
      </c>
      <c r="K973" s="2">
        <v>27263</v>
      </c>
      <c r="L973" s="2" t="s">
        <v>45</v>
      </c>
      <c r="M973" s="2" t="s">
        <v>4232</v>
      </c>
      <c r="N973" s="5" t="s">
        <v>4233</v>
      </c>
    </row>
    <row r="974" spans="1:15">
      <c r="A974" s="5" t="s">
        <v>4226</v>
      </c>
      <c r="B974" s="2" t="s">
        <v>170</v>
      </c>
      <c r="C974" s="4" t="s">
        <v>1844</v>
      </c>
      <c r="D974" s="4" t="s">
        <v>4257</v>
      </c>
      <c r="E974" s="5" t="s">
        <v>4258</v>
      </c>
      <c r="F974" s="5" t="s">
        <v>135</v>
      </c>
      <c r="G974" s="5" t="s">
        <v>4259</v>
      </c>
      <c r="H974" s="2" t="s">
        <v>4231</v>
      </c>
      <c r="I974" s="2" t="s">
        <v>4240</v>
      </c>
      <c r="J974" s="2" t="s">
        <v>30</v>
      </c>
      <c r="K974" s="2">
        <v>27263</v>
      </c>
      <c r="L974" s="2" t="s">
        <v>45</v>
      </c>
      <c r="M974" s="2" t="s">
        <v>4232</v>
      </c>
      <c r="N974" s="5" t="s">
        <v>4233</v>
      </c>
    </row>
    <row r="975" spans="1:15">
      <c r="A975" s="5" t="s">
        <v>4226</v>
      </c>
      <c r="B975" s="2" t="s">
        <v>170</v>
      </c>
      <c r="C975" s="2" t="s">
        <v>3945</v>
      </c>
      <c r="D975" s="2" t="s">
        <v>1632</v>
      </c>
      <c r="E975" s="5" t="str">
        <f>HYPERLINK("https://twitter.com/ShannonSmith8","@ShannonSmith8")</f>
        <v>@ShannonSmith8</v>
      </c>
      <c r="F975" s="5" t="s">
        <v>135</v>
      </c>
      <c r="G975" s="5" t="str">
        <f>HYPERLINK("mailto:shannon.smith@wghp.com","shannon.smith@wghp.com")</f>
        <v>shannon.smith@wghp.com</v>
      </c>
      <c r="H975" s="2" t="s">
        <v>4231</v>
      </c>
      <c r="I975" s="2" t="s">
        <v>1113</v>
      </c>
      <c r="J975" s="2" t="s">
        <v>30</v>
      </c>
      <c r="K975" s="2">
        <v>27263</v>
      </c>
      <c r="L975" s="2" t="s">
        <v>45</v>
      </c>
      <c r="M975" s="2" t="s">
        <v>4232</v>
      </c>
      <c r="N975" s="5" t="s">
        <v>4233</v>
      </c>
    </row>
    <row r="976" spans="1:15">
      <c r="A976" s="5" t="s">
        <v>4226</v>
      </c>
      <c r="B976" s="2" t="s">
        <v>3986</v>
      </c>
      <c r="C976" s="2" t="s">
        <v>4227</v>
      </c>
      <c r="D976" s="2" t="s">
        <v>4228</v>
      </c>
      <c r="E976" s="12" t="s">
        <v>4229</v>
      </c>
      <c r="F976" s="5" t="s">
        <v>135</v>
      </c>
      <c r="G976" s="5" t="s">
        <v>4230</v>
      </c>
      <c r="H976" s="2" t="s">
        <v>4231</v>
      </c>
      <c r="I976" s="2" t="s">
        <v>1113</v>
      </c>
      <c r="J976" s="2" t="s">
        <v>30</v>
      </c>
      <c r="K976" s="2">
        <v>27263</v>
      </c>
      <c r="L976" s="2" t="s">
        <v>45</v>
      </c>
      <c r="M976" s="2" t="s">
        <v>4232</v>
      </c>
      <c r="N976" s="5" t="s">
        <v>4233</v>
      </c>
    </row>
    <row r="977" spans="1:15">
      <c r="A977" s="5" t="s">
        <v>4226</v>
      </c>
      <c r="B977" s="2" t="s">
        <v>3986</v>
      </c>
      <c r="C977" s="2" t="s">
        <v>806</v>
      </c>
      <c r="D977" s="2" t="s">
        <v>4234</v>
      </c>
      <c r="E977" s="12" t="s">
        <v>4235</v>
      </c>
      <c r="F977" s="5" t="s">
        <v>135</v>
      </c>
      <c r="G977" s="5" t="s">
        <v>4236</v>
      </c>
      <c r="H977" s="2" t="s">
        <v>4231</v>
      </c>
      <c r="I977" s="2" t="s">
        <v>1113</v>
      </c>
      <c r="J977" s="2" t="s">
        <v>30</v>
      </c>
      <c r="K977" s="2">
        <v>27263</v>
      </c>
      <c r="L977" s="2" t="s">
        <v>45</v>
      </c>
      <c r="M977" s="2" t="s">
        <v>4232</v>
      </c>
      <c r="N977" s="5" t="s">
        <v>4233</v>
      </c>
    </row>
    <row r="978" spans="1:15">
      <c r="A978" s="5" t="s">
        <v>3707</v>
      </c>
      <c r="B978" s="2" t="s">
        <v>3708</v>
      </c>
      <c r="C978" s="2" t="s">
        <v>1040</v>
      </c>
      <c r="D978" s="2" t="s">
        <v>3709</v>
      </c>
      <c r="E978" s="16" t="s">
        <v>3710</v>
      </c>
      <c r="F978" s="5" t="s">
        <v>318</v>
      </c>
      <c r="G978" s="16" t="s">
        <v>3711</v>
      </c>
      <c r="H978" s="2" t="s">
        <v>3712</v>
      </c>
      <c r="I978" s="2" t="s">
        <v>3713</v>
      </c>
      <c r="J978" s="2" t="s">
        <v>30</v>
      </c>
      <c r="K978" s="2">
        <v>28602</v>
      </c>
      <c r="L978" s="2" t="s">
        <v>1098</v>
      </c>
      <c r="M978" s="2" t="s">
        <v>3714</v>
      </c>
      <c r="N978" s="16" t="s">
        <v>3715</v>
      </c>
    </row>
    <row r="979" spans="1:15">
      <c r="A979" s="5" t="s">
        <v>3716</v>
      </c>
      <c r="B979" s="2" t="s">
        <v>3717</v>
      </c>
      <c r="C979" s="2" t="s">
        <v>1015</v>
      </c>
      <c r="D979" s="2" t="s">
        <v>1995</v>
      </c>
      <c r="E979" s="16" t="s">
        <v>3718</v>
      </c>
      <c r="F979" s="5" t="s">
        <v>318</v>
      </c>
      <c r="G979" s="16" t="s">
        <v>3719</v>
      </c>
      <c r="H979" s="2" t="s">
        <v>3720</v>
      </c>
      <c r="I979" s="2" t="s">
        <v>381</v>
      </c>
      <c r="J979" s="2" t="s">
        <v>30</v>
      </c>
      <c r="K979" s="2">
        <v>28401</v>
      </c>
      <c r="L979" s="2" t="s">
        <v>382</v>
      </c>
      <c r="M979" s="2" t="s">
        <v>3721</v>
      </c>
      <c r="N979" s="16" t="s">
        <v>3722</v>
      </c>
    </row>
    <row r="980" spans="1:15">
      <c r="A980" s="5" t="s">
        <v>3716</v>
      </c>
      <c r="B980" s="2" t="s">
        <v>3728</v>
      </c>
      <c r="C980" s="2" t="s">
        <v>3729</v>
      </c>
      <c r="D980" s="2" t="s">
        <v>3730</v>
      </c>
      <c r="E980" s="5" t="str">
        <f>HYPERLINK("https://twitter.com/coastlinehqr","@coastlinehqr")</f>
        <v>@coastlinehqr</v>
      </c>
      <c r="F980" s="5" t="s">
        <v>318</v>
      </c>
      <c r="G980" s="16" t="s">
        <v>3731</v>
      </c>
      <c r="H980" s="2" t="s">
        <v>3720</v>
      </c>
      <c r="I980" s="2" t="s">
        <v>381</v>
      </c>
      <c r="J980" s="2" t="s">
        <v>30</v>
      </c>
      <c r="K980" s="2">
        <v>28401</v>
      </c>
      <c r="L980" s="2" t="s">
        <v>382</v>
      </c>
      <c r="M980" s="2" t="s">
        <v>3721</v>
      </c>
      <c r="N980" s="16" t="s">
        <v>3722</v>
      </c>
    </row>
    <row r="981" spans="1:15">
      <c r="A981" s="5" t="s">
        <v>3716</v>
      </c>
      <c r="B981" s="2" t="s">
        <v>5221</v>
      </c>
      <c r="C981" s="2" t="s">
        <v>957</v>
      </c>
      <c r="D981" s="2" t="s">
        <v>3723</v>
      </c>
      <c r="E981" s="5" t="str">
        <f>HYPERLINK("https://twitter.com/coastlinehqr","@coastlinehqr")</f>
        <v>@coastlinehqr</v>
      </c>
      <c r="F981" s="5" t="s">
        <v>318</v>
      </c>
      <c r="G981" s="5" t="str">
        <f>HYPERLINK("mailto:newsdirector@whqr.org","newsdirector@whqr.org")</f>
        <v>newsdirector@whqr.org</v>
      </c>
      <c r="H981" s="2" t="s">
        <v>3720</v>
      </c>
      <c r="I981" s="2" t="s">
        <v>381</v>
      </c>
      <c r="J981" s="2" t="s">
        <v>30</v>
      </c>
      <c r="K981" s="2">
        <v>28401</v>
      </c>
      <c r="L981" s="2" t="s">
        <v>382</v>
      </c>
      <c r="M981" s="2" t="s">
        <v>3721</v>
      </c>
      <c r="N981" s="16" t="s">
        <v>3724</v>
      </c>
    </row>
    <row r="982" spans="1:15">
      <c r="A982" s="5" t="s">
        <v>3716</v>
      </c>
      <c r="B982" s="2" t="s">
        <v>1693</v>
      </c>
      <c r="C982" s="2" t="s">
        <v>3725</v>
      </c>
      <c r="D982" s="2" t="s">
        <v>3726</v>
      </c>
      <c r="E982" s="16" t="s">
        <v>3718</v>
      </c>
      <c r="F982" s="5" t="s">
        <v>318</v>
      </c>
      <c r="G982" s="16" t="s">
        <v>3727</v>
      </c>
      <c r="H982" s="2" t="s">
        <v>3720</v>
      </c>
      <c r="I982" s="2" t="s">
        <v>381</v>
      </c>
      <c r="J982" s="2" t="s">
        <v>30</v>
      </c>
      <c r="K982" s="2">
        <v>28401</v>
      </c>
      <c r="L982" s="2" t="s">
        <v>382</v>
      </c>
      <c r="M982" s="2" t="s">
        <v>3721</v>
      </c>
      <c r="N982" s="16" t="s">
        <v>3722</v>
      </c>
    </row>
    <row r="983" spans="1:15">
      <c r="A983" s="5" t="s">
        <v>3488</v>
      </c>
      <c r="B983" s="2" t="s">
        <v>170</v>
      </c>
      <c r="C983" s="2" t="s">
        <v>3496</v>
      </c>
      <c r="D983" s="2" t="s">
        <v>3490</v>
      </c>
      <c r="E983" s="16" t="s">
        <v>3491</v>
      </c>
      <c r="F983" s="5" t="s">
        <v>2381</v>
      </c>
      <c r="G983" s="16" t="s">
        <v>3497</v>
      </c>
      <c r="H983" s="2" t="s">
        <v>3493</v>
      </c>
      <c r="I983" s="2" t="s">
        <v>3247</v>
      </c>
      <c r="J983" s="2" t="s">
        <v>30</v>
      </c>
      <c r="K983" s="2">
        <v>28659</v>
      </c>
      <c r="L983" s="2" t="s">
        <v>3248</v>
      </c>
      <c r="M983" s="2" t="s">
        <v>3494</v>
      </c>
      <c r="N983" s="5" t="s">
        <v>3495</v>
      </c>
    </row>
    <row r="984" spans="1:15">
      <c r="A984" s="5" t="s">
        <v>3488</v>
      </c>
      <c r="B984" s="2" t="s">
        <v>90</v>
      </c>
      <c r="C984" s="2" t="s">
        <v>3489</v>
      </c>
      <c r="D984" s="2" t="s">
        <v>3490</v>
      </c>
      <c r="E984" s="16" t="s">
        <v>3491</v>
      </c>
      <c r="F984" s="5" t="s">
        <v>2381</v>
      </c>
      <c r="G984" s="16" t="s">
        <v>3492</v>
      </c>
      <c r="H984" s="2" t="s">
        <v>3493</v>
      </c>
      <c r="I984" s="2" t="s">
        <v>3247</v>
      </c>
      <c r="J984" s="2" t="s">
        <v>30</v>
      </c>
      <c r="K984" s="2">
        <v>28659</v>
      </c>
      <c r="L984" s="2" t="s">
        <v>3248</v>
      </c>
      <c r="M984" s="2" t="s">
        <v>3494</v>
      </c>
      <c r="N984" s="5" t="s">
        <v>3495</v>
      </c>
    </row>
    <row r="985" spans="1:15">
      <c r="A985" s="5" t="s">
        <v>3488</v>
      </c>
      <c r="B985" s="2" t="s">
        <v>170</v>
      </c>
      <c r="C985" s="2" t="s">
        <v>3500</v>
      </c>
      <c r="D985" s="2" t="s">
        <v>3501</v>
      </c>
      <c r="E985" s="16" t="s">
        <v>3491</v>
      </c>
      <c r="F985" s="5" t="s">
        <v>2381</v>
      </c>
      <c r="G985" s="16" t="s">
        <v>3502</v>
      </c>
      <c r="H985" s="2" t="s">
        <v>3493</v>
      </c>
      <c r="I985" s="2" t="s">
        <v>3247</v>
      </c>
      <c r="J985" s="2" t="s">
        <v>30</v>
      </c>
      <c r="K985" s="2">
        <v>28659</v>
      </c>
      <c r="L985" s="2" t="s">
        <v>3248</v>
      </c>
      <c r="M985" s="2" t="s">
        <v>3494</v>
      </c>
      <c r="N985" s="5" t="s">
        <v>3495</v>
      </c>
    </row>
    <row r="986" spans="1:15">
      <c r="A986" s="5" t="s">
        <v>3488</v>
      </c>
      <c r="B986" s="2" t="s">
        <v>49</v>
      </c>
      <c r="C986" s="4"/>
      <c r="D986" s="4"/>
      <c r="E986" s="10"/>
      <c r="F986" s="5" t="s">
        <v>2381</v>
      </c>
      <c r="G986" s="16" t="s">
        <v>3498</v>
      </c>
      <c r="H986" s="2" t="s">
        <v>3499</v>
      </c>
      <c r="I986" s="2" t="s">
        <v>3247</v>
      </c>
      <c r="J986" s="2" t="s">
        <v>30</v>
      </c>
      <c r="K986" s="2">
        <v>28659</v>
      </c>
      <c r="L986" s="2" t="s">
        <v>3248</v>
      </c>
      <c r="M986" s="2" t="s">
        <v>3494</v>
      </c>
      <c r="N986" s="5" t="s">
        <v>3495</v>
      </c>
    </row>
    <row r="987" spans="1:15">
      <c r="A987" s="5" t="s">
        <v>412</v>
      </c>
      <c r="B987" s="2" t="s">
        <v>68</v>
      </c>
      <c r="C987" s="4" t="s">
        <v>15</v>
      </c>
      <c r="D987" s="4" t="s">
        <v>15</v>
      </c>
      <c r="E987" s="16" t="s">
        <v>413</v>
      </c>
      <c r="F987" s="5" t="s">
        <v>25</v>
      </c>
      <c r="G987" s="16" t="s">
        <v>418</v>
      </c>
      <c r="H987" s="2" t="s">
        <v>420</v>
      </c>
      <c r="I987" s="2" t="s">
        <v>226</v>
      </c>
      <c r="J987" s="2" t="s">
        <v>30</v>
      </c>
      <c r="K987" s="2">
        <v>27604</v>
      </c>
      <c r="L987" s="2" t="s">
        <v>227</v>
      </c>
      <c r="M987" s="4"/>
      <c r="N987" s="16" t="s">
        <v>421</v>
      </c>
    </row>
    <row r="988" spans="1:15">
      <c r="A988" s="5" t="s">
        <v>3503</v>
      </c>
      <c r="B988" s="2" t="s">
        <v>170</v>
      </c>
      <c r="C988" s="2" t="s">
        <v>3510</v>
      </c>
      <c r="D988" s="2" t="s">
        <v>3511</v>
      </c>
      <c r="E988" s="12" t="str">
        <f>HYPERLINK("https://twitter.com/wilmjournnews","@wilmjournnews")</f>
        <v>@wilmjournnews</v>
      </c>
      <c r="F988" s="5" t="s">
        <v>2381</v>
      </c>
      <c r="G988" s="16" t="s">
        <v>3512</v>
      </c>
      <c r="H988" s="2" t="s">
        <v>3507</v>
      </c>
      <c r="I988" s="2" t="s">
        <v>381</v>
      </c>
      <c r="J988" s="2" t="s">
        <v>30</v>
      </c>
      <c r="K988" s="2">
        <v>28401</v>
      </c>
      <c r="L988" s="2" t="s">
        <v>382</v>
      </c>
      <c r="M988" s="2" t="s">
        <v>3508</v>
      </c>
      <c r="N988" s="16" t="s">
        <v>3509</v>
      </c>
      <c r="O988" s="2" t="s">
        <v>2538</v>
      </c>
    </row>
    <row r="989" spans="1:15">
      <c r="A989" s="5" t="s">
        <v>3503</v>
      </c>
      <c r="B989" s="2" t="s">
        <v>798</v>
      </c>
      <c r="C989" s="4" t="s">
        <v>3504</v>
      </c>
      <c r="D989" s="4" t="s">
        <v>3505</v>
      </c>
      <c r="E989" s="5" t="str">
        <f>HYPERLINK("https://twitter.com/wilmjournnews","@wilmjournnews")</f>
        <v>@wilmjournnews</v>
      </c>
      <c r="F989" s="5" t="s">
        <v>2381</v>
      </c>
      <c r="G989" s="16" t="s">
        <v>3506</v>
      </c>
      <c r="H989" s="2" t="s">
        <v>3507</v>
      </c>
      <c r="I989" s="2" t="s">
        <v>381</v>
      </c>
      <c r="J989" s="2" t="s">
        <v>30</v>
      </c>
      <c r="K989" s="2">
        <v>28401</v>
      </c>
      <c r="L989" s="2" t="s">
        <v>382</v>
      </c>
      <c r="M989" s="4" t="s">
        <v>3508</v>
      </c>
      <c r="N989" s="16" t="s">
        <v>3509</v>
      </c>
      <c r="O989" s="2" t="s">
        <v>2538</v>
      </c>
    </row>
    <row r="990" spans="1:15">
      <c r="A990" s="5" t="s">
        <v>4266</v>
      </c>
      <c r="B990" s="2" t="s">
        <v>68</v>
      </c>
      <c r="C990" s="2" t="s">
        <v>15</v>
      </c>
      <c r="D990" s="2" t="s">
        <v>15</v>
      </c>
      <c r="E990" s="12" t="s">
        <v>5195</v>
      </c>
      <c r="F990" s="5" t="s">
        <v>135</v>
      </c>
      <c r="G990" s="5" t="s">
        <v>4267</v>
      </c>
      <c r="H990" s="2" t="s">
        <v>4268</v>
      </c>
      <c r="I990" s="2" t="s">
        <v>4269</v>
      </c>
      <c r="J990" s="2" t="s">
        <v>30</v>
      </c>
      <c r="K990" s="2">
        <v>28405</v>
      </c>
      <c r="L990" s="2" t="s">
        <v>382</v>
      </c>
      <c r="M990" s="2" t="s">
        <v>4270</v>
      </c>
      <c r="N990" s="16" t="s">
        <v>4271</v>
      </c>
    </row>
    <row r="991" spans="1:15">
      <c r="A991" s="5" t="s">
        <v>1824</v>
      </c>
      <c r="B991" s="2" t="s">
        <v>170</v>
      </c>
      <c r="C991" s="4" t="s">
        <v>1841</v>
      </c>
      <c r="D991" s="4" t="s">
        <v>1842</v>
      </c>
      <c r="E991" s="5" t="str">
        <f>HYPERLINK("https://twitter.com/BrieHandgraaf","@BrieHandgraaf")</f>
        <v>@BrieHandgraaf</v>
      </c>
      <c r="F991" s="5" t="s">
        <v>433</v>
      </c>
      <c r="G991" s="5" t="str">
        <f>HYPERLINK("mailto:bhandgraaf@wilsontimes.com","bhandgraaf@wilsontimes.com")</f>
        <v>bhandgraaf@wilsontimes.com</v>
      </c>
      <c r="H991" s="2" t="s">
        <v>1827</v>
      </c>
      <c r="I991" s="2" t="s">
        <v>29</v>
      </c>
      <c r="J991" s="2" t="s">
        <v>30</v>
      </c>
      <c r="K991" s="2">
        <v>27893</v>
      </c>
      <c r="L991" s="2" t="s">
        <v>29</v>
      </c>
      <c r="M991" s="2" t="s">
        <v>1843</v>
      </c>
      <c r="N991" s="5" t="s">
        <v>1829</v>
      </c>
    </row>
    <row r="992" spans="1:15">
      <c r="A992" s="5" t="s">
        <v>1824</v>
      </c>
      <c r="B992" s="2" t="s">
        <v>1178</v>
      </c>
      <c r="C992" s="2" t="s">
        <v>1836</v>
      </c>
      <c r="D992" s="2" t="s">
        <v>1837</v>
      </c>
      <c r="E992" s="5" t="str">
        <f>HYPERLINK("https://twitter.com/corey_friedman","@corey_friedman")</f>
        <v>@corey_friedman</v>
      </c>
      <c r="F992" s="5" t="s">
        <v>433</v>
      </c>
      <c r="G992" s="5" t="str">
        <f>HYPERLINK("mailto:cfriedman@wilsontimes.com","cfriedman@wilsontimes.com")</f>
        <v>cfriedman@wilsontimes.com</v>
      </c>
      <c r="H992" s="2" t="s">
        <v>1827</v>
      </c>
      <c r="I992" s="2" t="s">
        <v>29</v>
      </c>
      <c r="J992" s="2" t="s">
        <v>30</v>
      </c>
      <c r="K992" s="2">
        <v>27893</v>
      </c>
      <c r="L992" s="2" t="s">
        <v>29</v>
      </c>
      <c r="M992" s="2" t="s">
        <v>1835</v>
      </c>
      <c r="N992" s="5" t="s">
        <v>1829</v>
      </c>
    </row>
    <row r="993" spans="1:14">
      <c r="A993" s="5" t="s">
        <v>1824</v>
      </c>
      <c r="B993" s="2" t="s">
        <v>170</v>
      </c>
      <c r="C993" s="2" t="s">
        <v>1833</v>
      </c>
      <c r="D993" s="2" t="s">
        <v>29</v>
      </c>
      <c r="E993" s="16" t="s">
        <v>1826</v>
      </c>
      <c r="F993" s="5" t="s">
        <v>433</v>
      </c>
      <c r="G993" s="5" t="s">
        <v>1834</v>
      </c>
      <c r="H993" s="2" t="s">
        <v>1827</v>
      </c>
      <c r="I993" s="2" t="s">
        <v>29</v>
      </c>
      <c r="J993" s="2" t="s">
        <v>30</v>
      </c>
      <c r="K993" s="2">
        <v>27893</v>
      </c>
      <c r="L993" s="2" t="s">
        <v>29</v>
      </c>
      <c r="M993" s="2" t="s">
        <v>1835</v>
      </c>
      <c r="N993" s="5" t="s">
        <v>1829</v>
      </c>
    </row>
    <row r="994" spans="1:14">
      <c r="A994" s="5" t="s">
        <v>1824</v>
      </c>
      <c r="B994" s="2" t="s">
        <v>820</v>
      </c>
      <c r="C994" s="2" t="s">
        <v>809</v>
      </c>
      <c r="D994" s="2" t="s">
        <v>1825</v>
      </c>
      <c r="E994" s="16" t="s">
        <v>1826</v>
      </c>
      <c r="F994" s="5" t="s">
        <v>433</v>
      </c>
      <c r="G994" s="5" t="str">
        <f>HYPERLINK("mailto:lisa@wilsontimes.com","lisa@wilsontimes.com")</f>
        <v>lisa@wilsontimes.com</v>
      </c>
      <c r="H994" s="2" t="s">
        <v>1827</v>
      </c>
      <c r="I994" s="2" t="s">
        <v>29</v>
      </c>
      <c r="J994" s="2" t="s">
        <v>30</v>
      </c>
      <c r="K994" s="2">
        <v>27893</v>
      </c>
      <c r="L994" s="2" t="s">
        <v>29</v>
      </c>
      <c r="M994" s="2" t="s">
        <v>1828</v>
      </c>
      <c r="N994" s="16" t="s">
        <v>1829</v>
      </c>
    </row>
    <row r="995" spans="1:14">
      <c r="A995" s="5" t="s">
        <v>1824</v>
      </c>
      <c r="B995" s="2" t="s">
        <v>1830</v>
      </c>
      <c r="C995" s="2" t="s">
        <v>884</v>
      </c>
      <c r="D995" s="2" t="s">
        <v>1831</v>
      </c>
      <c r="E995" s="16" t="s">
        <v>1826</v>
      </c>
      <c r="F995" s="5" t="s">
        <v>433</v>
      </c>
      <c r="G995" s="5" t="str">
        <f>HYPERLINK("mailto:mpd@wilsontimes.com","mpd@wilsontimes.com")</f>
        <v>mpd@wilsontimes.com</v>
      </c>
      <c r="H995" s="2" t="s">
        <v>1827</v>
      </c>
      <c r="I995" s="2" t="s">
        <v>29</v>
      </c>
      <c r="J995" s="2" t="s">
        <v>30</v>
      </c>
      <c r="K995" s="2">
        <v>27889</v>
      </c>
      <c r="L995" s="2" t="s">
        <v>29</v>
      </c>
      <c r="M995" s="2" t="s">
        <v>1832</v>
      </c>
      <c r="N995" s="5" t="s">
        <v>1829</v>
      </c>
    </row>
    <row r="996" spans="1:14">
      <c r="A996" s="5" t="s">
        <v>1824</v>
      </c>
      <c r="B996" s="2" t="s">
        <v>170</v>
      </c>
      <c r="C996" s="4" t="s">
        <v>1844</v>
      </c>
      <c r="D996" s="4" t="s">
        <v>1845</v>
      </c>
      <c r="E996" s="5" t="str">
        <f>HYPERLINK("https://twitter.com/livie80","@livie80")</f>
        <v>@livie80</v>
      </c>
      <c r="F996" s="5" t="s">
        <v>433</v>
      </c>
      <c r="G996" s="5" t="str">
        <f>HYPERLINK("mailto:olivia@wilsontimes.com","olivia@wilsontimes.com")</f>
        <v>olivia@wilsontimes.com</v>
      </c>
      <c r="H996" s="2" t="s">
        <v>1827</v>
      </c>
      <c r="I996" s="2" t="s">
        <v>29</v>
      </c>
      <c r="J996" s="2" t="s">
        <v>30</v>
      </c>
      <c r="K996" s="2">
        <v>27893</v>
      </c>
      <c r="L996" s="2" t="s">
        <v>29</v>
      </c>
      <c r="M996" s="2" t="s">
        <v>1846</v>
      </c>
      <c r="N996" s="5" t="s">
        <v>1829</v>
      </c>
    </row>
    <row r="997" spans="1:14">
      <c r="A997" s="5" t="s">
        <v>1824</v>
      </c>
      <c r="B997" s="2" t="s">
        <v>49</v>
      </c>
      <c r="C997" s="4"/>
      <c r="D997" s="4"/>
      <c r="E997" s="5" t="str">
        <f>HYPERLINK("https://twitter.com/TheWilsonTimes","@TheWilsonTimes")</f>
        <v>@TheWilsonTimes</v>
      </c>
      <c r="F997" s="5" t="s">
        <v>433</v>
      </c>
      <c r="G997" s="5" t="str">
        <f>HYPERLINK("mailto:editor@wilsontimes.com","editor@wilsontimes.com")</f>
        <v>editor@wilsontimes.com</v>
      </c>
      <c r="H997" s="2" t="s">
        <v>1838</v>
      </c>
      <c r="I997" s="2" t="s">
        <v>29</v>
      </c>
      <c r="J997" s="2" t="s">
        <v>30</v>
      </c>
      <c r="K997" s="2">
        <v>27893</v>
      </c>
      <c r="L997" s="2" t="s">
        <v>29</v>
      </c>
      <c r="M997" s="2" t="s">
        <v>1839</v>
      </c>
      <c r="N997" s="5" t="s">
        <v>1829</v>
      </c>
    </row>
    <row r="998" spans="1:14">
      <c r="A998" s="5" t="s">
        <v>1824</v>
      </c>
      <c r="B998" s="2" t="s">
        <v>68</v>
      </c>
      <c r="C998" s="4"/>
      <c r="D998" s="4"/>
      <c r="E998" s="5" t="str">
        <f>HYPERLINK("https://twitter.com/TheWilsonTimes","@TheWilsonTimes")</f>
        <v>@TheWilsonTimes</v>
      </c>
      <c r="F998" s="5" t="s">
        <v>433</v>
      </c>
      <c r="G998" s="5" t="str">
        <f>HYPERLINK("mailto:editor@wilsontimes.com","editor@wilsontimes.com")</f>
        <v>editor@wilsontimes.com</v>
      </c>
      <c r="H998" s="2" t="s">
        <v>1838</v>
      </c>
      <c r="I998" s="2" t="s">
        <v>29</v>
      </c>
      <c r="J998" s="2" t="s">
        <v>30</v>
      </c>
      <c r="K998" s="2">
        <v>27893</v>
      </c>
      <c r="L998" s="2" t="s">
        <v>29</v>
      </c>
      <c r="M998" s="2" t="s">
        <v>1840</v>
      </c>
      <c r="N998" s="5" t="s">
        <v>1829</v>
      </c>
    </row>
    <row r="999" spans="1:14">
      <c r="A999" s="5" t="s">
        <v>1847</v>
      </c>
      <c r="B999" s="2" t="s">
        <v>353</v>
      </c>
      <c r="C999" s="4" t="s">
        <v>1494</v>
      </c>
      <c r="D999" s="4" t="s">
        <v>27</v>
      </c>
      <c r="E999" s="5" t="str">
        <f>HYPERLINK("https://twitter.com/JournalNow","@JournalNow")</f>
        <v>@JournalNow</v>
      </c>
      <c r="F999" s="5" t="s">
        <v>433</v>
      </c>
      <c r="G999" s="16" t="s">
        <v>1495</v>
      </c>
      <c r="H999" s="2" t="s">
        <v>1850</v>
      </c>
      <c r="I999" s="2" t="s">
        <v>291</v>
      </c>
      <c r="J999" s="2" t="s">
        <v>30</v>
      </c>
      <c r="K999" s="2">
        <v>27893</v>
      </c>
      <c r="L999" s="2" t="s">
        <v>292</v>
      </c>
      <c r="M999" s="2" t="s">
        <v>1496</v>
      </c>
      <c r="N999" s="16" t="s">
        <v>1852</v>
      </c>
    </row>
    <row r="1000" spans="1:14">
      <c r="A1000" s="5" t="s">
        <v>1847</v>
      </c>
      <c r="B1000" s="2" t="s">
        <v>129</v>
      </c>
      <c r="C1000" s="2" t="s">
        <v>1217</v>
      </c>
      <c r="D1000" s="2" t="s">
        <v>1857</v>
      </c>
      <c r="E1000" s="5" t="str">
        <f>HYPERLINK("https://twitter.com/JournalNow","@JournalNow")</f>
        <v>@JournalNow</v>
      </c>
      <c r="F1000" s="5" t="s">
        <v>433</v>
      </c>
      <c r="G1000" s="5" t="str">
        <f>HYPERLINK("mailto:amorrissey@wsjournal.com","amorrissey@wsjournal.com")</f>
        <v>amorrissey@wsjournal.com</v>
      </c>
      <c r="H1000" s="2" t="s">
        <v>1850</v>
      </c>
      <c r="I1000" s="2" t="s">
        <v>291</v>
      </c>
      <c r="J1000" s="2" t="s">
        <v>30</v>
      </c>
      <c r="K1000" s="2">
        <v>27101</v>
      </c>
      <c r="L1000" s="2" t="s">
        <v>292</v>
      </c>
      <c r="M1000" s="2" t="s">
        <v>1858</v>
      </c>
      <c r="N1000" s="5" t="s">
        <v>1852</v>
      </c>
    </row>
    <row r="1001" spans="1:14">
      <c r="A1001" s="5" t="s">
        <v>1847</v>
      </c>
      <c r="B1001" s="2" t="s">
        <v>938</v>
      </c>
      <c r="C1001" s="2" t="s">
        <v>1865</v>
      </c>
      <c r="D1001" s="2" t="s">
        <v>257</v>
      </c>
      <c r="E1001" s="5" t="str">
        <f>HYPERLINK("https://twitter.com/fdanielWSJ","@fdanielWSJ")</f>
        <v>@fdanielWSJ</v>
      </c>
      <c r="F1001" s="5" t="s">
        <v>433</v>
      </c>
      <c r="G1001" s="5" t="str">
        <f>HYPERLINK("mailto:fdaniel@wsjournal.com","fdaniel@wsjournal.com")</f>
        <v>fdaniel@wsjournal.com</v>
      </c>
      <c r="H1001" s="2" t="s">
        <v>1850</v>
      </c>
      <c r="I1001" s="2" t="s">
        <v>291</v>
      </c>
      <c r="J1001" s="2" t="s">
        <v>30</v>
      </c>
      <c r="K1001" s="2">
        <v>27101</v>
      </c>
      <c r="L1001" s="2" t="s">
        <v>292</v>
      </c>
      <c r="M1001" s="2" t="s">
        <v>1866</v>
      </c>
      <c r="N1001" s="5" t="s">
        <v>1852</v>
      </c>
    </row>
    <row r="1002" spans="1:14">
      <c r="A1002" s="5" t="s">
        <v>1847</v>
      </c>
      <c r="B1002" s="2" t="s">
        <v>1859</v>
      </c>
      <c r="C1002" s="2" t="s">
        <v>485</v>
      </c>
      <c r="D1002" s="2" t="s">
        <v>1849</v>
      </c>
      <c r="E1002" s="5" t="str">
        <f>HYPERLINK("https://twitter.com/JournalNow","@JournalNow")</f>
        <v>@JournalNow</v>
      </c>
      <c r="F1002" s="5" t="s">
        <v>433</v>
      </c>
      <c r="G1002" s="5" t="str">
        <f>HYPERLINK("mailto:jyoung@wsjournal.com","jyoung@wsjournal.com")</f>
        <v>jyoung@wsjournal.com</v>
      </c>
      <c r="H1002" s="2" t="s">
        <v>1850</v>
      </c>
      <c r="I1002" s="2" t="s">
        <v>291</v>
      </c>
      <c r="J1002" s="2" t="s">
        <v>30</v>
      </c>
      <c r="K1002" s="2">
        <v>27101</v>
      </c>
      <c r="L1002" s="2" t="s">
        <v>292</v>
      </c>
      <c r="M1002" s="2" t="s">
        <v>1860</v>
      </c>
      <c r="N1002" s="5" t="s">
        <v>1852</v>
      </c>
    </row>
    <row r="1003" spans="1:14">
      <c r="A1003" s="5" t="s">
        <v>1847</v>
      </c>
      <c r="B1003" s="2" t="s">
        <v>1693</v>
      </c>
      <c r="C1003" s="2" t="s">
        <v>1876</v>
      </c>
      <c r="D1003" s="2" t="s">
        <v>1877</v>
      </c>
      <c r="E1003" s="5" t="str">
        <f>HYPERLINK("https://twitter.com/JournalNow","@JournalNow")</f>
        <v>@JournalNow</v>
      </c>
      <c r="F1003" s="5" t="s">
        <v>433</v>
      </c>
      <c r="G1003" s="16" t="s">
        <v>1878</v>
      </c>
      <c r="H1003" s="2" t="s">
        <v>1850</v>
      </c>
      <c r="I1003" s="2" t="s">
        <v>291</v>
      </c>
      <c r="J1003" s="2" t="s">
        <v>30</v>
      </c>
      <c r="K1003" s="2">
        <v>27101</v>
      </c>
      <c r="L1003" s="2" t="s">
        <v>292</v>
      </c>
      <c r="M1003" s="2" t="s">
        <v>1879</v>
      </c>
      <c r="N1003" s="5" t="s">
        <v>1852</v>
      </c>
    </row>
    <row r="1004" spans="1:14">
      <c r="A1004" s="5" t="s">
        <v>1847</v>
      </c>
      <c r="B1004" s="2" t="s">
        <v>1139</v>
      </c>
      <c r="C1004" s="2" t="s">
        <v>1848</v>
      </c>
      <c r="D1004" s="2" t="s">
        <v>1849</v>
      </c>
      <c r="E1004" s="5" t="str">
        <f>HYPERLINK("https://twitter.com/JournalNow","@JournalNow")</f>
        <v>@JournalNow</v>
      </c>
      <c r="F1004" s="5" t="s">
        <v>433</v>
      </c>
      <c r="G1004" s="5" t="str">
        <f>HYPERLINK("mailto:dyoung@wsjournal.com","dyoung@wsjournal.com")</f>
        <v>dyoung@wsjournal.com</v>
      </c>
      <c r="H1004" s="2" t="s">
        <v>1850</v>
      </c>
      <c r="I1004" s="2" t="s">
        <v>291</v>
      </c>
      <c r="J1004" s="2" t="s">
        <v>30</v>
      </c>
      <c r="K1004" s="2">
        <v>27101</v>
      </c>
      <c r="L1004" s="2" t="s">
        <v>292</v>
      </c>
      <c r="M1004" s="2" t="s">
        <v>1851</v>
      </c>
      <c r="N1004" s="5" t="s">
        <v>1852</v>
      </c>
    </row>
    <row r="1005" spans="1:14">
      <c r="A1005" s="5" t="s">
        <v>1847</v>
      </c>
      <c r="B1005" s="2" t="s">
        <v>170</v>
      </c>
      <c r="C1005" s="2" t="s">
        <v>246</v>
      </c>
      <c r="D1005" s="2" t="s">
        <v>1861</v>
      </c>
      <c r="E1005" s="5" t="str">
        <f>HYPERLINK("https://twitter.com/jhintonWSJ","@jhintonWSJ")</f>
        <v>@jhintonWSJ</v>
      </c>
      <c r="F1005" s="5" t="s">
        <v>433</v>
      </c>
      <c r="G1005" s="5" t="str">
        <f>HYPERLINK("mailto:jhinton@wsjournal.com","jhinton@wsjournal.com")</f>
        <v>jhinton@wsjournal.com</v>
      </c>
      <c r="H1005" s="2" t="s">
        <v>1850</v>
      </c>
      <c r="I1005" s="2" t="s">
        <v>291</v>
      </c>
      <c r="J1005" s="2" t="s">
        <v>30</v>
      </c>
      <c r="K1005" s="2">
        <v>27101</v>
      </c>
      <c r="L1005" s="2" t="s">
        <v>292</v>
      </c>
      <c r="M1005" s="2" t="s">
        <v>1862</v>
      </c>
      <c r="N1005" s="5" t="s">
        <v>1852</v>
      </c>
    </row>
    <row r="1006" spans="1:14">
      <c r="A1006" s="5" t="s">
        <v>1847</v>
      </c>
      <c r="B1006" s="2" t="s">
        <v>1873</v>
      </c>
      <c r="C1006" s="2" t="s">
        <v>809</v>
      </c>
      <c r="D1006" s="2" t="s">
        <v>1874</v>
      </c>
      <c r="E1006" s="5" t="str">
        <f>HYPERLINK("https://twitter.com/JournalNow","@JournalNow")</f>
        <v>@JournalNow</v>
      </c>
      <c r="F1006" s="5" t="s">
        <v>433</v>
      </c>
      <c r="G1006" s="5" t="str">
        <f>HYPERLINK("mailto:lshu@wsjournal.com","lshu@wsjournal.com")</f>
        <v>lshu@wsjournal.com</v>
      </c>
      <c r="H1006" s="2" t="s">
        <v>1850</v>
      </c>
      <c r="I1006" s="2" t="s">
        <v>291</v>
      </c>
      <c r="J1006" s="2" t="s">
        <v>30</v>
      </c>
      <c r="K1006" s="2">
        <v>27101</v>
      </c>
      <c r="L1006" s="2" t="s">
        <v>292</v>
      </c>
      <c r="M1006" s="2" t="s">
        <v>1875</v>
      </c>
      <c r="N1006" s="5" t="s">
        <v>1852</v>
      </c>
    </row>
    <row r="1007" spans="1:14">
      <c r="A1007" s="5" t="s">
        <v>1847</v>
      </c>
      <c r="B1007" s="2" t="s">
        <v>593</v>
      </c>
      <c r="C1007" s="2" t="s">
        <v>313</v>
      </c>
      <c r="D1007" s="2" t="s">
        <v>1867</v>
      </c>
      <c r="E1007" s="5" t="str">
        <f>HYPERLINK("https://twitter.com/mhewlettWSJ","@mhewlettWSJ")</f>
        <v>@mhewlettWSJ</v>
      </c>
      <c r="F1007" s="5" t="s">
        <v>433</v>
      </c>
      <c r="G1007" s="5" t="str">
        <f>HYPERLINK("mailto:mhewlett@wsjournal.com","mhewlett@wsjournal.com")</f>
        <v>mhewlett@wsjournal.com</v>
      </c>
      <c r="H1007" s="2" t="s">
        <v>1850</v>
      </c>
      <c r="I1007" s="2" t="s">
        <v>291</v>
      </c>
      <c r="J1007" s="2" t="s">
        <v>30</v>
      </c>
      <c r="K1007" s="2">
        <v>27101</v>
      </c>
      <c r="L1007" s="2" t="s">
        <v>292</v>
      </c>
      <c r="M1007" s="2" t="s">
        <v>1868</v>
      </c>
      <c r="N1007" s="5" t="s">
        <v>1852</v>
      </c>
    </row>
    <row r="1008" spans="1:14">
      <c r="A1008" s="5" t="s">
        <v>1847</v>
      </c>
      <c r="B1008" s="2" t="s">
        <v>827</v>
      </c>
      <c r="C1008" s="2" t="s">
        <v>313</v>
      </c>
      <c r="D1008" s="2" t="s">
        <v>856</v>
      </c>
      <c r="E1008" s="5" t="str">
        <f>HYPERLINK("https://twitter.com/JournalNow","@JournalNow")</f>
        <v>@JournalNow</v>
      </c>
      <c r="F1008" s="5" t="s">
        <v>433</v>
      </c>
      <c r="G1008" s="5" t="str">
        <f>HYPERLINK("mailto:mscott@wsjournal.com","mscott@wsjournal.com")</f>
        <v>mscott@wsjournal.com</v>
      </c>
      <c r="H1008" s="2" t="s">
        <v>1850</v>
      </c>
      <c r="I1008" s="2" t="s">
        <v>291</v>
      </c>
      <c r="J1008" s="2" t="s">
        <v>30</v>
      </c>
      <c r="K1008" s="2">
        <v>27101</v>
      </c>
      <c r="L1008" s="2" t="s">
        <v>292</v>
      </c>
      <c r="M1008" s="2" t="s">
        <v>1855</v>
      </c>
      <c r="N1008" s="5" t="s">
        <v>1852</v>
      </c>
    </row>
    <row r="1009" spans="1:15">
      <c r="A1009" s="5" t="s">
        <v>1847</v>
      </c>
      <c r="B1009" s="2" t="s">
        <v>938</v>
      </c>
      <c r="C1009" s="2" t="s">
        <v>1377</v>
      </c>
      <c r="D1009" s="2" t="s">
        <v>1863</v>
      </c>
      <c r="E1009" s="5" t="str">
        <f>HYPERLINK("https://twitter.com/rcraverWSJ","@rcraverWSJ")</f>
        <v>@rcraverWSJ</v>
      </c>
      <c r="F1009" s="5" t="s">
        <v>433</v>
      </c>
      <c r="G1009" s="5" t="str">
        <f>HYPERLINK("mailto:rcraver@wsjournal.com","rcraver@wsjournal.com")</f>
        <v>rcraver@wsjournal.com</v>
      </c>
      <c r="H1009" s="2" t="s">
        <v>1850</v>
      </c>
      <c r="I1009" s="2" t="s">
        <v>291</v>
      </c>
      <c r="J1009" s="2" t="s">
        <v>30</v>
      </c>
      <c r="K1009" s="2">
        <v>27101</v>
      </c>
      <c r="L1009" s="2" t="s">
        <v>292</v>
      </c>
      <c r="M1009" s="2" t="s">
        <v>1864</v>
      </c>
      <c r="N1009" s="5" t="s">
        <v>1852</v>
      </c>
    </row>
    <row r="1010" spans="1:15">
      <c r="A1010" s="5" t="s">
        <v>1847</v>
      </c>
      <c r="B1010" s="2" t="s">
        <v>1853</v>
      </c>
      <c r="C1010" s="2" t="s">
        <v>856</v>
      </c>
      <c r="D1010" s="2" t="s">
        <v>300</v>
      </c>
      <c r="E1010" s="5" t="str">
        <f>HYPERLINK("https://twitter.com/scottsextonwsj","@scottsextonwsj")</f>
        <v>@scottsextonwsj</v>
      </c>
      <c r="F1010" s="5" t="s">
        <v>433</v>
      </c>
      <c r="G1010" s="5" t="str">
        <f>HYPERLINK("mailto:ssexton@wsjournal.com","ssexton@wsjournal.com")</f>
        <v>ssexton@wsjournal.com</v>
      </c>
      <c r="H1010" s="2" t="s">
        <v>1850</v>
      </c>
      <c r="I1010" s="2" t="s">
        <v>291</v>
      </c>
      <c r="J1010" s="2" t="s">
        <v>30</v>
      </c>
      <c r="K1010" s="2">
        <v>27101</v>
      </c>
      <c r="L1010" s="2" t="s">
        <v>292</v>
      </c>
      <c r="M1010" s="2" t="s">
        <v>1854</v>
      </c>
      <c r="N1010" s="5" t="s">
        <v>1852</v>
      </c>
    </row>
    <row r="1011" spans="1:15">
      <c r="A1011" s="5" t="s">
        <v>1847</v>
      </c>
      <c r="B1011" s="2" t="s">
        <v>847</v>
      </c>
      <c r="C1011" s="2" t="s">
        <v>1869</v>
      </c>
      <c r="D1011" s="2" t="s">
        <v>1870</v>
      </c>
      <c r="E1011" s="5" t="str">
        <f>HYPERLINK("https://twitter.com/JournalNow","@JournalNow")</f>
        <v>@JournalNow</v>
      </c>
      <c r="F1011" s="5" t="s">
        <v>433</v>
      </c>
      <c r="G1011" s="16" t="s">
        <v>1871</v>
      </c>
      <c r="H1011" s="2" t="s">
        <v>1850</v>
      </c>
      <c r="I1011" s="2" t="s">
        <v>291</v>
      </c>
      <c r="J1011" s="2" t="s">
        <v>30</v>
      </c>
      <c r="K1011" s="2">
        <v>27101</v>
      </c>
      <c r="L1011" s="2" t="s">
        <v>292</v>
      </c>
      <c r="M1011" s="2" t="s">
        <v>1872</v>
      </c>
      <c r="N1011" s="5" t="s">
        <v>1852</v>
      </c>
    </row>
    <row r="1012" spans="1:15">
      <c r="A1012" s="5" t="s">
        <v>1847</v>
      </c>
      <c r="B1012" s="2" t="s">
        <v>1693</v>
      </c>
      <c r="C1012" s="2" t="s">
        <v>1880</v>
      </c>
      <c r="D1012" s="2" t="s">
        <v>1849</v>
      </c>
      <c r="E1012" s="5" t="str">
        <f>HYPERLINK("https://twitter.com/wyoungWSJ","@wyoungWSJ")</f>
        <v>@wyoungWSJ</v>
      </c>
      <c r="F1012" s="5" t="s">
        <v>433</v>
      </c>
      <c r="G1012" s="5" t="str">
        <f>HYPERLINK("mailto:wyoung@wsjournal.com ","wyoung@wsjournal.com ")</f>
        <v xml:space="preserve">wyoung@wsjournal.com </v>
      </c>
      <c r="H1012" s="2" t="s">
        <v>1850</v>
      </c>
      <c r="I1012" s="2" t="s">
        <v>291</v>
      </c>
      <c r="J1012" s="2" t="s">
        <v>30</v>
      </c>
      <c r="K1012" s="2">
        <v>27101</v>
      </c>
      <c r="L1012" s="2" t="s">
        <v>292</v>
      </c>
      <c r="M1012" s="2" t="s">
        <v>1881</v>
      </c>
      <c r="N1012" s="5" t="s">
        <v>1852</v>
      </c>
    </row>
    <row r="1013" spans="1:15">
      <c r="A1013" s="5" t="s">
        <v>1847</v>
      </c>
      <c r="B1013" s="2" t="s">
        <v>49</v>
      </c>
      <c r="C1013" s="4"/>
      <c r="D1013" s="4"/>
      <c r="E1013" s="5" t="str">
        <f>HYPERLINK("https://twitter.com/JournalNow","@JournalNow")</f>
        <v>@JournalNow</v>
      </c>
      <c r="F1013" s="5" t="s">
        <v>433</v>
      </c>
      <c r="G1013" s="5" t="str">
        <f>HYPERLINK("mailto:letters@wsjournal.com","letters@wsjournal.com")</f>
        <v>letters@wsjournal.com</v>
      </c>
      <c r="H1013" s="2" t="s">
        <v>1850</v>
      </c>
      <c r="I1013" s="2" t="s">
        <v>291</v>
      </c>
      <c r="J1013" s="2" t="s">
        <v>30</v>
      </c>
      <c r="K1013" s="2">
        <v>27101</v>
      </c>
      <c r="L1013" s="2" t="s">
        <v>292</v>
      </c>
      <c r="M1013" s="2" t="s">
        <v>1856</v>
      </c>
      <c r="N1013" s="5" t="s">
        <v>1852</v>
      </c>
    </row>
    <row r="1014" spans="1:15">
      <c r="A1014" s="5" t="s">
        <v>1847</v>
      </c>
      <c r="B1014" s="2" t="s">
        <v>68</v>
      </c>
      <c r="C1014" s="4"/>
      <c r="D1014" s="4"/>
      <c r="E1014" s="5" t="str">
        <f>HYPERLINK("https://twitter.com/JournalNow","@JournalNow")</f>
        <v>@JournalNow</v>
      </c>
      <c r="F1014" s="5" t="s">
        <v>433</v>
      </c>
      <c r="G1014" s="5" t="str">
        <f>HYPERLINK("mailto:news@wsjournal.com","news@wsjournal.com")</f>
        <v>news@wsjournal.com</v>
      </c>
      <c r="H1014" s="2" t="s">
        <v>1850</v>
      </c>
      <c r="I1014" s="2" t="s">
        <v>291</v>
      </c>
      <c r="J1014" s="2" t="s">
        <v>30</v>
      </c>
      <c r="K1014" s="2">
        <v>27101</v>
      </c>
      <c r="L1014" s="2" t="s">
        <v>292</v>
      </c>
      <c r="M1014" s="2" t="s">
        <v>1856</v>
      </c>
      <c r="N1014" s="5" t="s">
        <v>1852</v>
      </c>
    </row>
    <row r="1015" spans="1:15">
      <c r="A1015" s="5" t="s">
        <v>4272</v>
      </c>
      <c r="B1015" s="2" t="s">
        <v>68</v>
      </c>
      <c r="C1015" s="2" t="s">
        <v>15</v>
      </c>
      <c r="D1015" s="4"/>
      <c r="E1015" s="5" t="s">
        <v>4274</v>
      </c>
      <c r="F1015" s="5" t="s">
        <v>135</v>
      </c>
      <c r="G1015" s="5" t="str">
        <f>HYPERLINK("mailto:desk@witn.com","desk@witn.com")</f>
        <v>desk@witn.com</v>
      </c>
      <c r="H1015" s="2" t="s">
        <v>4276</v>
      </c>
      <c r="I1015" s="2" t="s">
        <v>4277</v>
      </c>
      <c r="J1015" s="2" t="s">
        <v>30</v>
      </c>
      <c r="K1015" s="2">
        <v>27858</v>
      </c>
      <c r="L1015" s="2" t="s">
        <v>158</v>
      </c>
      <c r="M1015" s="2" t="s">
        <v>4278</v>
      </c>
      <c r="N1015" s="5" t="s">
        <v>4279</v>
      </c>
    </row>
    <row r="1016" spans="1:15">
      <c r="A1016" s="5" t="s">
        <v>4272</v>
      </c>
      <c r="B1016" s="2" t="s">
        <v>3986</v>
      </c>
      <c r="C1016" s="2" t="s">
        <v>608</v>
      </c>
      <c r="D1016" s="2" t="s">
        <v>2557</v>
      </c>
      <c r="E1016" s="5" t="str">
        <f>HYPERLINK("https://twitter.com/AnnaPhillipsTV","@AnnaPhillipsTV")</f>
        <v>@AnnaPhillipsTV</v>
      </c>
      <c r="F1016" s="5" t="s">
        <v>135</v>
      </c>
      <c r="G1016" s="5" t="str">
        <f>HYPERLINK("mailto:anna.phillips@witn.com","anna.phillips@witn.com")</f>
        <v>anna.phillips@witn.com</v>
      </c>
      <c r="H1016" s="2" t="s">
        <v>4276</v>
      </c>
      <c r="I1016" s="2" t="s">
        <v>4277</v>
      </c>
      <c r="J1016" s="2" t="s">
        <v>30</v>
      </c>
      <c r="K1016" s="2">
        <v>28560</v>
      </c>
      <c r="L1016" s="2" t="s">
        <v>158</v>
      </c>
      <c r="M1016" s="2" t="s">
        <v>4282</v>
      </c>
      <c r="N1016" s="5" t="s">
        <v>4279</v>
      </c>
    </row>
    <row r="1017" spans="1:15">
      <c r="A1017" s="5" t="s">
        <v>4272</v>
      </c>
      <c r="B1017" s="2" t="s">
        <v>3986</v>
      </c>
      <c r="C1017" s="2" t="s">
        <v>4273</v>
      </c>
      <c r="D1017" s="2" t="s">
        <v>556</v>
      </c>
      <c r="E1017" s="5" t="s">
        <v>4274</v>
      </c>
      <c r="F1017" s="5" t="s">
        <v>135</v>
      </c>
      <c r="G1017" s="5" t="s">
        <v>4275</v>
      </c>
      <c r="H1017" s="2" t="s">
        <v>4276</v>
      </c>
      <c r="I1017" s="2" t="s">
        <v>4277</v>
      </c>
      <c r="J1017" s="2" t="s">
        <v>30</v>
      </c>
      <c r="K1017" s="2">
        <v>27858</v>
      </c>
      <c r="L1017" s="2" t="s">
        <v>158</v>
      </c>
      <c r="M1017" s="2" t="s">
        <v>4278</v>
      </c>
      <c r="N1017" s="5" t="s">
        <v>4279</v>
      </c>
    </row>
    <row r="1018" spans="1:15">
      <c r="A1018" s="5" t="s">
        <v>4272</v>
      </c>
      <c r="B1018" s="2" t="s">
        <v>170</v>
      </c>
      <c r="C1018" s="2" t="s">
        <v>2701</v>
      </c>
      <c r="D1018" s="2" t="s">
        <v>4288</v>
      </c>
      <c r="E1018" s="5" t="str">
        <f>HYPERLINK("https://twitter.com/CBaumanWITN","@CBaumanWITN")</f>
        <v>@CBaumanWITN</v>
      </c>
      <c r="F1018" s="5" t="s">
        <v>135</v>
      </c>
      <c r="G1018" s="5" t="str">
        <f>HYPERLINK("mailto:clayton.bauman@witn.com","clayton.bauman@witn.com")</f>
        <v>clayton.bauman@witn.com</v>
      </c>
      <c r="H1018" s="2" t="s">
        <v>4276</v>
      </c>
      <c r="I1018" s="2" t="s">
        <v>4277</v>
      </c>
      <c r="J1018" s="2" t="s">
        <v>30</v>
      </c>
      <c r="K1018" s="4">
        <v>27858</v>
      </c>
      <c r="L1018" s="2" t="s">
        <v>158</v>
      </c>
      <c r="M1018" s="4" t="s">
        <v>4278</v>
      </c>
      <c r="N1018" s="5" t="s">
        <v>4279</v>
      </c>
    </row>
    <row r="1019" spans="1:15">
      <c r="A1019" s="5" t="s">
        <v>4272</v>
      </c>
      <c r="B1019" s="2" t="s">
        <v>3986</v>
      </c>
      <c r="C1019" s="2" t="s">
        <v>219</v>
      </c>
      <c r="D1019" s="2" t="s">
        <v>666</v>
      </c>
      <c r="E1019" s="5" t="str">
        <f>HYPERLINK("https://twitter.com/DaveJordanWITN","@DaveJordanWITN")</f>
        <v>@DaveJordanWITN</v>
      </c>
      <c r="F1019" s="5" t="s">
        <v>135</v>
      </c>
      <c r="G1019" s="5" t="str">
        <f>HYPERLINK("mailto:dave.jordan@witn.com","dave.jordan@witn.com")</f>
        <v>dave.jordan@witn.com</v>
      </c>
      <c r="H1019" s="2" t="s">
        <v>4276</v>
      </c>
      <c r="I1019" s="2" t="s">
        <v>4277</v>
      </c>
      <c r="J1019" s="2" t="s">
        <v>30</v>
      </c>
      <c r="K1019" s="2">
        <v>27858</v>
      </c>
      <c r="L1019" s="2" t="s">
        <v>158</v>
      </c>
      <c r="M1019" s="2" t="s">
        <v>4278</v>
      </c>
      <c r="N1019" s="5" t="s">
        <v>4279</v>
      </c>
    </row>
    <row r="1020" spans="1:15">
      <c r="A1020" s="5" t="s">
        <v>4272</v>
      </c>
      <c r="B1020" s="2" t="s">
        <v>3986</v>
      </c>
      <c r="C1020" s="2" t="s">
        <v>3954</v>
      </c>
      <c r="D1020" s="2" t="s">
        <v>3997</v>
      </c>
      <c r="E1020" s="5" t="str">
        <f>HYPERLINK("https://twitter.com/HeatherKingWITN","@HeatherKingWITN")</f>
        <v>@HeatherKingWITN</v>
      </c>
      <c r="F1020" s="5" t="s">
        <v>135</v>
      </c>
      <c r="G1020" s="5" t="str">
        <f>HYPERLINK("mailto:heather.king@witn.com","heather.king@witn.com")</f>
        <v>heather.king@witn.com</v>
      </c>
      <c r="H1020" s="2" t="s">
        <v>4276</v>
      </c>
      <c r="I1020" s="2" t="s">
        <v>4277</v>
      </c>
      <c r="J1020" s="2" t="s">
        <v>30</v>
      </c>
      <c r="K1020" s="2">
        <v>27858</v>
      </c>
      <c r="L1020" s="2" t="s">
        <v>158</v>
      </c>
      <c r="M1020" s="2" t="s">
        <v>4278</v>
      </c>
      <c r="N1020" s="5" t="s">
        <v>4279</v>
      </c>
    </row>
    <row r="1021" spans="1:15">
      <c r="A1021" s="5" t="s">
        <v>4272</v>
      </c>
      <c r="B1021" s="2" t="s">
        <v>3986</v>
      </c>
      <c r="C1021" s="2" t="s">
        <v>1645</v>
      </c>
      <c r="D1021" s="2" t="s">
        <v>4280</v>
      </c>
      <c r="E1021" s="5" t="s">
        <v>4274</v>
      </c>
      <c r="F1021" s="5" t="s">
        <v>135</v>
      </c>
      <c r="G1021" s="16" t="s">
        <v>4281</v>
      </c>
      <c r="H1021" s="2" t="s">
        <v>4276</v>
      </c>
      <c r="I1021" s="2" t="s">
        <v>4277</v>
      </c>
      <c r="J1021" s="2" t="s">
        <v>30</v>
      </c>
      <c r="K1021" s="2">
        <v>28560</v>
      </c>
      <c r="L1021" s="2" t="s">
        <v>158</v>
      </c>
      <c r="M1021" s="2" t="s">
        <v>4282</v>
      </c>
      <c r="N1021" s="5" t="s">
        <v>4279</v>
      </c>
    </row>
    <row r="1022" spans="1:15">
      <c r="A1022" s="5" t="s">
        <v>4272</v>
      </c>
      <c r="B1022" s="2" t="s">
        <v>4284</v>
      </c>
      <c r="C1022" s="2" t="s">
        <v>1821</v>
      </c>
      <c r="D1022" s="2" t="s">
        <v>4285</v>
      </c>
      <c r="E1022" s="5" t="s">
        <v>4274</v>
      </c>
      <c r="F1022" s="5" t="s">
        <v>135</v>
      </c>
      <c r="G1022" s="5" t="s">
        <v>4286</v>
      </c>
      <c r="H1022" s="2" t="s">
        <v>4276</v>
      </c>
      <c r="I1022" s="2" t="s">
        <v>4277</v>
      </c>
      <c r="J1022" s="2" t="s">
        <v>30</v>
      </c>
      <c r="K1022" s="4">
        <v>28560</v>
      </c>
      <c r="L1022" s="2" t="s">
        <v>158</v>
      </c>
      <c r="M1022" s="4" t="s">
        <v>4287</v>
      </c>
      <c r="N1022" s="5" t="s">
        <v>4279</v>
      </c>
    </row>
    <row r="1023" spans="1:15">
      <c r="A1023" s="5" t="s">
        <v>4272</v>
      </c>
      <c r="B1023" s="2" t="s">
        <v>4191</v>
      </c>
      <c r="C1023" s="2" t="s">
        <v>878</v>
      </c>
      <c r="D1023" s="2" t="s">
        <v>1088</v>
      </c>
      <c r="E1023" s="5" t="s">
        <v>4274</v>
      </c>
      <c r="F1023" s="5" t="s">
        <v>135</v>
      </c>
      <c r="G1023" s="5" t="s">
        <v>4283</v>
      </c>
      <c r="H1023" s="2" t="s">
        <v>4276</v>
      </c>
      <c r="I1023" s="2" t="s">
        <v>4277</v>
      </c>
      <c r="J1023" s="2" t="s">
        <v>30</v>
      </c>
      <c r="K1023" s="2">
        <v>28560</v>
      </c>
      <c r="L1023" s="2" t="s">
        <v>158</v>
      </c>
      <c r="M1023" s="2" t="s">
        <v>4282</v>
      </c>
      <c r="N1023" s="5" t="s">
        <v>4279</v>
      </c>
    </row>
    <row r="1024" spans="1:15">
      <c r="A1024" s="5" t="s">
        <v>3732</v>
      </c>
      <c r="B1024" s="2" t="s">
        <v>673</v>
      </c>
      <c r="C1024" s="2" t="s">
        <v>3733</v>
      </c>
      <c r="D1024" s="4" t="s">
        <v>3734</v>
      </c>
      <c r="E1024" s="5" t="s">
        <v>4274</v>
      </c>
      <c r="F1024" s="10" t="s">
        <v>318</v>
      </c>
      <c r="G1024" s="5" t="s">
        <v>3735</v>
      </c>
      <c r="H1024" s="2" t="s">
        <v>3736</v>
      </c>
      <c r="I1024" s="2" t="s">
        <v>1171</v>
      </c>
      <c r="J1024" s="2" t="s">
        <v>30</v>
      </c>
      <c r="K1024" s="2">
        <v>28645</v>
      </c>
      <c r="L1024" s="2" t="s">
        <v>1542</v>
      </c>
      <c r="M1024" s="2" t="s">
        <v>3737</v>
      </c>
      <c r="N1024" s="16" t="s">
        <v>3738</v>
      </c>
      <c r="O1024" s="4"/>
    </row>
    <row r="1025" spans="1:15">
      <c r="A1025" s="5" t="s">
        <v>4289</v>
      </c>
      <c r="B1025" s="2" t="s">
        <v>68</v>
      </c>
      <c r="C1025" s="2" t="s">
        <v>15</v>
      </c>
      <c r="D1025" s="2" t="s">
        <v>15</v>
      </c>
      <c r="E1025" s="5" t="s">
        <v>4302</v>
      </c>
      <c r="F1025" s="5" t="s">
        <v>135</v>
      </c>
      <c r="G1025" s="5" t="s">
        <v>4303</v>
      </c>
      <c r="H1025" s="2" t="s">
        <v>4292</v>
      </c>
      <c r="I1025" s="2" t="s">
        <v>517</v>
      </c>
      <c r="J1025" s="2" t="s">
        <v>30</v>
      </c>
      <c r="K1025" s="2">
        <v>28214</v>
      </c>
      <c r="L1025" s="2" t="s">
        <v>334</v>
      </c>
      <c r="M1025" s="2" t="s">
        <v>4293</v>
      </c>
      <c r="N1025" s="19" t="s">
        <v>4294</v>
      </c>
    </row>
    <row r="1026" spans="1:15">
      <c r="A1026" s="5" t="s">
        <v>4289</v>
      </c>
      <c r="B1026" s="2" t="s">
        <v>170</v>
      </c>
      <c r="C1026" s="2" t="s">
        <v>4308</v>
      </c>
      <c r="D1026" s="2" t="s">
        <v>580</v>
      </c>
      <c r="E1026" s="5" t="s">
        <v>4309</v>
      </c>
      <c r="F1026" s="5" t="s">
        <v>135</v>
      </c>
      <c r="G1026" s="5" t="s">
        <v>4310</v>
      </c>
      <c r="H1026" s="2" t="s">
        <v>4292</v>
      </c>
      <c r="I1026" s="2" t="s">
        <v>517</v>
      </c>
      <c r="J1026" s="2" t="s">
        <v>30</v>
      </c>
      <c r="K1026" s="2">
        <v>28214</v>
      </c>
      <c r="L1026" s="2" t="s">
        <v>334</v>
      </c>
      <c r="M1026" s="2" t="s">
        <v>4293</v>
      </c>
      <c r="N1026" s="5" t="s">
        <v>4294</v>
      </c>
    </row>
    <row r="1027" spans="1:15">
      <c r="A1027" s="5" t="s">
        <v>4289</v>
      </c>
      <c r="B1027" s="2" t="s">
        <v>170</v>
      </c>
      <c r="C1027" s="2" t="s">
        <v>3047</v>
      </c>
      <c r="D1027" s="2" t="s">
        <v>1632</v>
      </c>
      <c r="E1027" s="5" t="s">
        <v>4302</v>
      </c>
      <c r="F1027" s="5" t="s">
        <v>135</v>
      </c>
      <c r="G1027" s="5" t="s">
        <v>4313</v>
      </c>
      <c r="H1027" s="2" t="s">
        <v>4292</v>
      </c>
      <c r="I1027" s="2" t="s">
        <v>517</v>
      </c>
      <c r="J1027" s="2" t="s">
        <v>30</v>
      </c>
      <c r="K1027" s="2">
        <v>28214</v>
      </c>
      <c r="L1027" s="2" t="s">
        <v>334</v>
      </c>
      <c r="M1027" s="2" t="s">
        <v>4293</v>
      </c>
      <c r="N1027" s="5" t="s">
        <v>4294</v>
      </c>
    </row>
    <row r="1028" spans="1:15">
      <c r="A1028" s="5" t="s">
        <v>4289</v>
      </c>
      <c r="B1028" s="2" t="s">
        <v>3986</v>
      </c>
      <c r="C1028" s="2" t="s">
        <v>4290</v>
      </c>
      <c r="D1028" s="2" t="s">
        <v>4291</v>
      </c>
      <c r="E1028" s="5" t="str">
        <f>HYPERLINK("https://twitter.com/bblakelyFox46","@bblakelyFox46")</f>
        <v>@bblakelyFox46</v>
      </c>
      <c r="F1028" s="5" t="s">
        <v>135</v>
      </c>
      <c r="G1028" s="5" t="str">
        <f>HYPERLINK("mailto:brien.blakely@foxtv.com","brien.blakely@foxtv.com")</f>
        <v>brien.blakely@foxtv.com</v>
      </c>
      <c r="H1028" s="2" t="s">
        <v>4292</v>
      </c>
      <c r="I1028" s="2" t="s">
        <v>517</v>
      </c>
      <c r="J1028" s="2" t="s">
        <v>30</v>
      </c>
      <c r="K1028" s="2">
        <v>28214</v>
      </c>
      <c r="L1028" s="2" t="s">
        <v>334</v>
      </c>
      <c r="M1028" s="2" t="s">
        <v>4293</v>
      </c>
      <c r="N1028" s="5" t="s">
        <v>4294</v>
      </c>
    </row>
    <row r="1029" spans="1:15">
      <c r="A1029" s="5" t="s">
        <v>4289</v>
      </c>
      <c r="B1029" s="2" t="s">
        <v>170</v>
      </c>
      <c r="C1029" s="2" t="s">
        <v>92</v>
      </c>
      <c r="D1029" s="2" t="s">
        <v>4311</v>
      </c>
      <c r="E1029" s="5" t="str">
        <f>HYPERLINK("https://twitter.com/DavidFox46","@DavidFox46")</f>
        <v>@DavidFox46</v>
      </c>
      <c r="F1029" s="5" t="s">
        <v>135</v>
      </c>
      <c r="G1029" s="5" t="str">
        <f>HYPERLINK("mailto:david.sentendrey@foxtv.com","david.sentendrey@foxtv.com")</f>
        <v>david.sentendrey@foxtv.com</v>
      </c>
      <c r="H1029" s="2" t="s">
        <v>4292</v>
      </c>
      <c r="I1029" s="2" t="s">
        <v>517</v>
      </c>
      <c r="J1029" s="2" t="s">
        <v>30</v>
      </c>
      <c r="K1029" s="2">
        <v>28214</v>
      </c>
      <c r="L1029" s="2" t="s">
        <v>334</v>
      </c>
      <c r="M1029" s="2" t="s">
        <v>4293</v>
      </c>
      <c r="N1029" s="5" t="s">
        <v>4294</v>
      </c>
    </row>
    <row r="1030" spans="1:15">
      <c r="A1030" s="5" t="s">
        <v>4289</v>
      </c>
      <c r="B1030" s="2" t="s">
        <v>170</v>
      </c>
      <c r="C1030" s="2" t="s">
        <v>4304</v>
      </c>
      <c r="D1030" s="2" t="s">
        <v>3595</v>
      </c>
      <c r="E1030" s="5" t="s">
        <v>4305</v>
      </c>
      <c r="F1030" s="5" t="s">
        <v>135</v>
      </c>
      <c r="G1030" s="5" t="s">
        <v>4306</v>
      </c>
      <c r="H1030" s="2" t="s">
        <v>4292</v>
      </c>
      <c r="I1030" s="2" t="s">
        <v>517</v>
      </c>
      <c r="J1030" s="2" t="s">
        <v>30</v>
      </c>
      <c r="K1030" s="2">
        <v>28214</v>
      </c>
      <c r="L1030" s="2" t="s">
        <v>334</v>
      </c>
      <c r="M1030" s="2" t="s">
        <v>4293</v>
      </c>
      <c r="N1030" s="5" t="s">
        <v>4294</v>
      </c>
    </row>
    <row r="1031" spans="1:15">
      <c r="A1031" s="5" t="s">
        <v>4289</v>
      </c>
      <c r="B1031" s="2" t="s">
        <v>3986</v>
      </c>
      <c r="C1031" s="2" t="s">
        <v>1891</v>
      </c>
      <c r="D1031" s="2" t="s">
        <v>1614</v>
      </c>
      <c r="E1031" s="5" t="s">
        <v>4298</v>
      </c>
      <c r="F1031" s="5" t="s">
        <v>135</v>
      </c>
      <c r="G1031" s="5" t="s">
        <v>4299</v>
      </c>
      <c r="H1031" s="2" t="s">
        <v>4292</v>
      </c>
      <c r="I1031" s="2" t="s">
        <v>517</v>
      </c>
      <c r="J1031" s="2" t="s">
        <v>30</v>
      </c>
      <c r="K1031" s="2">
        <v>28214</v>
      </c>
      <c r="L1031" s="2" t="s">
        <v>334</v>
      </c>
      <c r="M1031" s="2" t="s">
        <v>4293</v>
      </c>
      <c r="N1031" s="5" t="s">
        <v>4294</v>
      </c>
    </row>
    <row r="1032" spans="1:15">
      <c r="A1032" s="5" t="s">
        <v>4289</v>
      </c>
      <c r="B1032" s="2" t="s">
        <v>170</v>
      </c>
      <c r="C1032" s="2" t="s">
        <v>1337</v>
      </c>
      <c r="D1032" s="2" t="s">
        <v>4312</v>
      </c>
      <c r="E1032" s="5" t="str">
        <f>HYPERLINK("https://twitter.com/JoshFox46","@JoshFox46")</f>
        <v>@JoshFox46</v>
      </c>
      <c r="F1032" s="5" t="s">
        <v>135</v>
      </c>
      <c r="G1032" s="12" t="str">
        <f>HYPERLINK("mailto:josh.sims@foxtv.com","josh.sims@foxtv.com")</f>
        <v>josh.sims@foxtv.com</v>
      </c>
      <c r="H1032" s="2" t="s">
        <v>4292</v>
      </c>
      <c r="I1032" s="2" t="s">
        <v>517</v>
      </c>
      <c r="J1032" s="2" t="s">
        <v>30</v>
      </c>
      <c r="K1032" s="2">
        <v>28214</v>
      </c>
      <c r="L1032" s="2" t="s">
        <v>334</v>
      </c>
      <c r="M1032" s="2" t="s">
        <v>4293</v>
      </c>
      <c r="N1032" s="5" t="s">
        <v>4294</v>
      </c>
    </row>
    <row r="1033" spans="1:15">
      <c r="A1033" s="5" t="s">
        <v>4289</v>
      </c>
      <c r="B1033" s="2" t="s">
        <v>3986</v>
      </c>
      <c r="C1033" s="2" t="s">
        <v>2176</v>
      </c>
      <c r="D1033" s="2" t="s">
        <v>4295</v>
      </c>
      <c r="E1033" s="16" t="s">
        <v>4296</v>
      </c>
      <c r="F1033" s="10" t="s">
        <v>135</v>
      </c>
      <c r="G1033" s="5" t="s">
        <v>4297</v>
      </c>
      <c r="H1033" s="2" t="s">
        <v>4292</v>
      </c>
      <c r="I1033" s="2" t="s">
        <v>517</v>
      </c>
      <c r="J1033" s="2" t="s">
        <v>30</v>
      </c>
      <c r="K1033" s="2">
        <v>28214</v>
      </c>
      <c r="L1033" s="2" t="s">
        <v>334</v>
      </c>
      <c r="M1033" s="2" t="s">
        <v>4293</v>
      </c>
      <c r="N1033" s="5" t="s">
        <v>4294</v>
      </c>
      <c r="O1033" s="4"/>
    </row>
    <row r="1034" spans="1:15">
      <c r="A1034" s="5" t="s">
        <v>4289</v>
      </c>
      <c r="B1034" s="2" t="s">
        <v>673</v>
      </c>
      <c r="C1034" s="2" t="s">
        <v>3928</v>
      </c>
      <c r="D1034" s="2" t="s">
        <v>3595</v>
      </c>
      <c r="E1034" s="5" t="s">
        <v>4302</v>
      </c>
      <c r="F1034" s="5" t="s">
        <v>135</v>
      </c>
      <c r="G1034" s="5" t="s">
        <v>4300</v>
      </c>
      <c r="H1034" s="2" t="s">
        <v>4292</v>
      </c>
      <c r="I1034" s="2" t="s">
        <v>517</v>
      </c>
      <c r="J1034" s="2" t="s">
        <v>30</v>
      </c>
      <c r="K1034" s="2">
        <v>28214</v>
      </c>
      <c r="L1034" s="2" t="s">
        <v>334</v>
      </c>
      <c r="M1034" s="2" t="s">
        <v>4301</v>
      </c>
      <c r="N1034" s="5" t="s">
        <v>4294</v>
      </c>
    </row>
    <row r="1035" spans="1:15">
      <c r="A1035" s="5" t="s">
        <v>4289</v>
      </c>
      <c r="B1035" s="2" t="s">
        <v>170</v>
      </c>
      <c r="C1035" s="2" t="s">
        <v>706</v>
      </c>
      <c r="D1035" s="2" t="s">
        <v>4307</v>
      </c>
      <c r="E1035" s="12" t="str">
        <f>HYPERLINK("https://twitter.com/RobinFox46","@RobinFox46")</f>
        <v>@RobinFox46</v>
      </c>
      <c r="F1035" s="5" t="s">
        <v>135</v>
      </c>
      <c r="G1035" s="5" t="str">
        <f>HYPERLINK("mailto:robin.kanady@foxtv.com","robin.kanady@foxtv.com")</f>
        <v>robin.kanady@foxtv.com</v>
      </c>
      <c r="H1035" s="2" t="s">
        <v>4292</v>
      </c>
      <c r="I1035" s="2" t="s">
        <v>517</v>
      </c>
      <c r="J1035" s="2" t="s">
        <v>30</v>
      </c>
      <c r="K1035" s="2">
        <v>28214</v>
      </c>
      <c r="L1035" s="2" t="s">
        <v>334</v>
      </c>
      <c r="M1035" s="2" t="s">
        <v>4293</v>
      </c>
      <c r="N1035" s="5" t="s">
        <v>4294</v>
      </c>
    </row>
    <row r="1036" spans="1:15">
      <c r="A1036" s="5" t="s">
        <v>4314</v>
      </c>
      <c r="B1036" s="2" t="s">
        <v>68</v>
      </c>
      <c r="C1036" s="2" t="s">
        <v>15</v>
      </c>
      <c r="D1036" s="2" t="s">
        <v>15</v>
      </c>
      <c r="E1036" s="5" t="s">
        <v>4335</v>
      </c>
      <c r="F1036" s="5" t="s">
        <v>135</v>
      </c>
      <c r="G1036" s="5" t="s">
        <v>4339</v>
      </c>
      <c r="H1036" s="2" t="s">
        <v>4318</v>
      </c>
      <c r="I1036" s="2" t="s">
        <v>305</v>
      </c>
      <c r="J1036" s="2" t="s">
        <v>30</v>
      </c>
      <c r="K1036" s="2">
        <v>28803</v>
      </c>
      <c r="L1036" s="2" t="s">
        <v>306</v>
      </c>
      <c r="M1036" s="2" t="s">
        <v>4319</v>
      </c>
      <c r="N1036" s="5" t="s">
        <v>4320</v>
      </c>
    </row>
    <row r="1037" spans="1:15">
      <c r="A1037" s="5" t="s">
        <v>4314</v>
      </c>
      <c r="B1037" s="2" t="s">
        <v>1516</v>
      </c>
      <c r="C1037" s="2" t="s">
        <v>3079</v>
      </c>
      <c r="D1037" s="2" t="s">
        <v>4352</v>
      </c>
      <c r="E1037" s="12" t="s">
        <v>4353</v>
      </c>
      <c r="F1037" s="5" t="s">
        <v>135</v>
      </c>
      <c r="G1037" s="5" t="s">
        <v>4354</v>
      </c>
      <c r="H1037" s="2" t="s">
        <v>4318</v>
      </c>
      <c r="I1037" s="2" t="s">
        <v>305</v>
      </c>
      <c r="J1037" s="2" t="s">
        <v>30</v>
      </c>
      <c r="K1037" s="2">
        <v>28803</v>
      </c>
      <c r="L1037" s="2" t="s">
        <v>306</v>
      </c>
      <c r="M1037" s="2" t="s">
        <v>4319</v>
      </c>
      <c r="N1037" s="5" t="s">
        <v>4320</v>
      </c>
    </row>
    <row r="1038" spans="1:15">
      <c r="A1038" s="5" t="s">
        <v>4314</v>
      </c>
      <c r="B1038" s="2" t="s">
        <v>170</v>
      </c>
      <c r="C1038" s="2" t="s">
        <v>4146</v>
      </c>
      <c r="D1038" s="2" t="s">
        <v>4347</v>
      </c>
      <c r="E1038" s="12" t="s">
        <v>4348</v>
      </c>
      <c r="F1038" s="5" t="s">
        <v>135</v>
      </c>
      <c r="G1038" s="5" t="str">
        <f>HYPERLINK("mailto:asurles@wlos.com","asurles@wlos.com")</f>
        <v>asurles@wlos.com</v>
      </c>
      <c r="H1038" s="2" t="s">
        <v>4318</v>
      </c>
      <c r="I1038" s="2" t="s">
        <v>305</v>
      </c>
      <c r="J1038" s="2" t="s">
        <v>30</v>
      </c>
      <c r="K1038" s="2">
        <v>28803</v>
      </c>
      <c r="L1038" s="2" t="s">
        <v>306</v>
      </c>
      <c r="M1038" s="2" t="s">
        <v>4319</v>
      </c>
      <c r="N1038" s="5" t="s">
        <v>4320</v>
      </c>
    </row>
    <row r="1039" spans="1:15">
      <c r="A1039" s="5" t="s">
        <v>4314</v>
      </c>
      <c r="B1039" s="2" t="s">
        <v>446</v>
      </c>
      <c r="C1039" s="2" t="s">
        <v>1260</v>
      </c>
      <c r="D1039" s="2" t="s">
        <v>4337</v>
      </c>
      <c r="E1039" s="16" t="s">
        <v>4335</v>
      </c>
      <c r="F1039" s="5" t="s">
        <v>135</v>
      </c>
      <c r="G1039" s="5" t="s">
        <v>4338</v>
      </c>
      <c r="H1039" s="2" t="s">
        <v>4318</v>
      </c>
      <c r="I1039" s="2" t="s">
        <v>305</v>
      </c>
      <c r="J1039" s="2" t="s">
        <v>30</v>
      </c>
      <c r="K1039" s="2">
        <v>28803</v>
      </c>
      <c r="L1039" s="2" t="s">
        <v>306</v>
      </c>
      <c r="M1039" s="2" t="s">
        <v>4319</v>
      </c>
      <c r="N1039" s="5" t="s">
        <v>4320</v>
      </c>
    </row>
    <row r="1040" spans="1:15">
      <c r="A1040" s="5" t="s">
        <v>4314</v>
      </c>
      <c r="B1040" s="2" t="s">
        <v>3986</v>
      </c>
      <c r="C1040" s="2" t="s">
        <v>4321</v>
      </c>
      <c r="D1040" s="2" t="s">
        <v>4322</v>
      </c>
      <c r="E1040" s="12" t="s">
        <v>4323</v>
      </c>
      <c r="F1040" s="10" t="s">
        <v>135</v>
      </c>
      <c r="G1040" s="5" t="s">
        <v>4324</v>
      </c>
      <c r="H1040" s="2" t="s">
        <v>4318</v>
      </c>
      <c r="I1040" s="2" t="s">
        <v>305</v>
      </c>
      <c r="J1040" s="2" t="s">
        <v>30</v>
      </c>
      <c r="K1040" s="2">
        <v>28803</v>
      </c>
      <c r="L1040" s="2" t="s">
        <v>306</v>
      </c>
      <c r="M1040" s="2" t="s">
        <v>4319</v>
      </c>
      <c r="N1040" s="5" t="s">
        <v>4320</v>
      </c>
      <c r="O1040" s="4"/>
    </row>
    <row r="1041" spans="1:15">
      <c r="A1041" s="5" t="s">
        <v>4314</v>
      </c>
      <c r="B1041" s="2" t="s">
        <v>523</v>
      </c>
      <c r="C1041" s="2" t="s">
        <v>3552</v>
      </c>
      <c r="D1041" s="2" t="s">
        <v>4349</v>
      </c>
      <c r="E1041" s="12" t="s">
        <v>4350</v>
      </c>
      <c r="F1041" s="5" t="s">
        <v>135</v>
      </c>
      <c r="G1041" s="5" t="s">
        <v>4351</v>
      </c>
      <c r="H1041" s="2" t="s">
        <v>4318</v>
      </c>
      <c r="I1041" s="2" t="s">
        <v>305</v>
      </c>
      <c r="J1041" s="2" t="s">
        <v>30</v>
      </c>
      <c r="K1041" s="2">
        <v>28803</v>
      </c>
      <c r="L1041" s="2" t="s">
        <v>306</v>
      </c>
      <c r="M1041" s="2" t="s">
        <v>4319</v>
      </c>
      <c r="N1041" s="5" t="s">
        <v>4320</v>
      </c>
    </row>
    <row r="1042" spans="1:15">
      <c r="A1042" s="5" t="s">
        <v>4314</v>
      </c>
      <c r="B1042" s="2" t="s">
        <v>3986</v>
      </c>
      <c r="C1042" s="2" t="s">
        <v>1924</v>
      </c>
      <c r="D1042" s="2" t="s">
        <v>4315</v>
      </c>
      <c r="E1042" s="12" t="s">
        <v>4316</v>
      </c>
      <c r="F1042" s="5" t="s">
        <v>135</v>
      </c>
      <c r="G1042" s="5" t="s">
        <v>4317</v>
      </c>
      <c r="H1042" s="2" t="s">
        <v>4318</v>
      </c>
      <c r="I1042" s="2" t="s">
        <v>305</v>
      </c>
      <c r="J1042" s="2" t="s">
        <v>30</v>
      </c>
      <c r="K1042" s="2">
        <v>28803</v>
      </c>
      <c r="L1042" s="2" t="s">
        <v>306</v>
      </c>
      <c r="M1042" s="2" t="s">
        <v>4319</v>
      </c>
      <c r="N1042" s="5" t="s">
        <v>4320</v>
      </c>
    </row>
    <row r="1043" spans="1:15">
      <c r="A1043" s="5" t="s">
        <v>4314</v>
      </c>
      <c r="B1043" s="2" t="s">
        <v>3986</v>
      </c>
      <c r="C1043" s="2" t="s">
        <v>1924</v>
      </c>
      <c r="D1043" s="2" t="s">
        <v>4328</v>
      </c>
      <c r="E1043" s="12" t="s">
        <v>4329</v>
      </c>
      <c r="F1043" s="5" t="s">
        <v>135</v>
      </c>
      <c r="G1043" s="5" t="str">
        <f>HYPERLINK("mailto:fjkracher@wlos.com","fjkracher@wlos.com")</f>
        <v>fjkracher@wlos.com</v>
      </c>
      <c r="H1043" s="2" t="s">
        <v>4318</v>
      </c>
      <c r="I1043" s="2" t="s">
        <v>305</v>
      </c>
      <c r="J1043" s="2" t="s">
        <v>30</v>
      </c>
      <c r="K1043" s="2">
        <v>28803</v>
      </c>
      <c r="L1043" s="2" t="s">
        <v>306</v>
      </c>
      <c r="M1043" s="2" t="s">
        <v>4319</v>
      </c>
      <c r="N1043" s="5" t="s">
        <v>4320</v>
      </c>
    </row>
    <row r="1044" spans="1:15">
      <c r="A1044" s="5" t="s">
        <v>4314</v>
      </c>
      <c r="B1044" s="2" t="s">
        <v>3986</v>
      </c>
      <c r="C1044" s="2" t="s">
        <v>883</v>
      </c>
      <c r="D1044" s="2" t="s">
        <v>4325</v>
      </c>
      <c r="E1044" s="12" t="s">
        <v>4326</v>
      </c>
      <c r="F1044" s="5" t="s">
        <v>135</v>
      </c>
      <c r="G1044" s="5" t="s">
        <v>4327</v>
      </c>
      <c r="H1044" s="2" t="s">
        <v>4318</v>
      </c>
      <c r="I1044" s="2" t="s">
        <v>305</v>
      </c>
      <c r="J1044" s="2" t="s">
        <v>30</v>
      </c>
      <c r="K1044" s="2">
        <v>28803</v>
      </c>
      <c r="L1044" s="2" t="s">
        <v>306</v>
      </c>
      <c r="M1044" s="2" t="s">
        <v>4319</v>
      </c>
      <c r="N1044" s="5" t="s">
        <v>4320</v>
      </c>
    </row>
    <row r="1045" spans="1:15">
      <c r="A1045" s="5" t="s">
        <v>4314</v>
      </c>
      <c r="B1045" s="2" t="s">
        <v>3986</v>
      </c>
      <c r="C1045" s="2" t="s">
        <v>4330</v>
      </c>
      <c r="D1045" s="2" t="s">
        <v>4331</v>
      </c>
      <c r="E1045" s="12" t="s">
        <v>4332</v>
      </c>
      <c r="F1045" s="5" t="s">
        <v>135</v>
      </c>
      <c r="G1045" s="5" t="str">
        <f>HYPERLINK("mailto:jsiltzer@wlos.com","jsiltzer@wlos.com")</f>
        <v>jsiltzer@wlos.com</v>
      </c>
      <c r="H1045" s="2" t="s">
        <v>4318</v>
      </c>
      <c r="I1045" s="2" t="s">
        <v>305</v>
      </c>
      <c r="J1045" s="2" t="s">
        <v>30</v>
      </c>
      <c r="K1045" s="2">
        <v>28803</v>
      </c>
      <c r="L1045" s="2" t="s">
        <v>306</v>
      </c>
      <c r="M1045" s="2" t="s">
        <v>4319</v>
      </c>
      <c r="N1045" s="5" t="s">
        <v>4320</v>
      </c>
    </row>
    <row r="1046" spans="1:15">
      <c r="A1046" s="5" t="s">
        <v>4314</v>
      </c>
      <c r="B1046" s="2" t="s">
        <v>1516</v>
      </c>
      <c r="C1046" s="2" t="s">
        <v>485</v>
      </c>
      <c r="D1046" s="2" t="s">
        <v>4355</v>
      </c>
      <c r="E1046" s="12" t="s">
        <v>4356</v>
      </c>
      <c r="F1046" s="5" t="s">
        <v>135</v>
      </c>
      <c r="G1046" s="5" t="s">
        <v>4357</v>
      </c>
      <c r="H1046" s="2" t="s">
        <v>4318</v>
      </c>
      <c r="I1046" s="2" t="s">
        <v>305</v>
      </c>
      <c r="J1046" s="2" t="s">
        <v>30</v>
      </c>
      <c r="K1046" s="2">
        <v>28803</v>
      </c>
      <c r="L1046" s="2" t="s">
        <v>306</v>
      </c>
      <c r="M1046" s="2" t="s">
        <v>4319</v>
      </c>
      <c r="N1046" s="5" t="s">
        <v>4320</v>
      </c>
    </row>
    <row r="1047" spans="1:15">
      <c r="A1047" s="5" t="s">
        <v>4314</v>
      </c>
      <c r="B1047" s="2" t="s">
        <v>673</v>
      </c>
      <c r="C1047" s="4" t="s">
        <v>4333</v>
      </c>
      <c r="D1047" s="4" t="s">
        <v>4334</v>
      </c>
      <c r="E1047" s="16" t="s">
        <v>4335</v>
      </c>
      <c r="F1047" s="5" t="s">
        <v>135</v>
      </c>
      <c r="G1047" s="5" t="s">
        <v>4336</v>
      </c>
      <c r="H1047" s="2" t="s">
        <v>4318</v>
      </c>
      <c r="I1047" s="2" t="s">
        <v>305</v>
      </c>
      <c r="J1047" s="2" t="s">
        <v>30</v>
      </c>
      <c r="K1047" s="2">
        <v>28803</v>
      </c>
      <c r="L1047" s="2" t="s">
        <v>306</v>
      </c>
      <c r="M1047" s="2" t="s">
        <v>4319</v>
      </c>
      <c r="N1047" s="5" t="s">
        <v>4320</v>
      </c>
    </row>
    <row r="1048" spans="1:15">
      <c r="A1048" s="5" t="s">
        <v>4314</v>
      </c>
      <c r="B1048" s="2" t="s">
        <v>170</v>
      </c>
      <c r="C1048" s="2" t="s">
        <v>246</v>
      </c>
      <c r="D1048" s="2" t="s">
        <v>4344</v>
      </c>
      <c r="E1048" s="12" t="s">
        <v>4345</v>
      </c>
      <c r="F1048" s="5" t="s">
        <v>135</v>
      </c>
      <c r="G1048" s="5" t="s">
        <v>4346</v>
      </c>
      <c r="H1048" s="2" t="s">
        <v>4318</v>
      </c>
      <c r="I1048" s="2" t="s">
        <v>305</v>
      </c>
      <c r="J1048" s="2" t="s">
        <v>30</v>
      </c>
      <c r="K1048" s="2">
        <v>28803</v>
      </c>
      <c r="L1048" s="2" t="s">
        <v>306</v>
      </c>
      <c r="M1048" s="2" t="s">
        <v>4319</v>
      </c>
      <c r="N1048" s="5" t="s">
        <v>4320</v>
      </c>
    </row>
    <row r="1049" spans="1:15">
      <c r="A1049" s="5" t="s">
        <v>4314</v>
      </c>
      <c r="B1049" s="2" t="s">
        <v>170</v>
      </c>
      <c r="C1049" s="2" t="s">
        <v>3865</v>
      </c>
      <c r="D1049" s="2" t="s">
        <v>1861</v>
      </c>
      <c r="E1049" s="12" t="s">
        <v>4340</v>
      </c>
      <c r="F1049" s="5" t="s">
        <v>135</v>
      </c>
      <c r="G1049" s="5" t="s">
        <v>4341</v>
      </c>
      <c r="H1049" s="2" t="s">
        <v>4318</v>
      </c>
      <c r="I1049" s="2" t="s">
        <v>305</v>
      </c>
      <c r="J1049" s="2" t="s">
        <v>30</v>
      </c>
      <c r="K1049" s="2">
        <v>28803</v>
      </c>
      <c r="L1049" s="2" t="s">
        <v>306</v>
      </c>
      <c r="M1049" s="2" t="s">
        <v>4319</v>
      </c>
      <c r="N1049" s="5" t="s">
        <v>4320</v>
      </c>
    </row>
    <row r="1050" spans="1:15">
      <c r="A1050" s="5" t="s">
        <v>4314</v>
      </c>
      <c r="B1050" s="2" t="s">
        <v>170</v>
      </c>
      <c r="C1050" s="2" t="s">
        <v>4342</v>
      </c>
      <c r="D1050" s="4" t="s">
        <v>3997</v>
      </c>
      <c r="E1050" s="12" t="s">
        <v>4343</v>
      </c>
      <c r="F1050" s="5" t="s">
        <v>135</v>
      </c>
      <c r="G1050" s="5" t="str">
        <f>HYPERLINK("mailto:kmking@wlos.com","kmking@wlos.com")</f>
        <v>kmking@wlos.com</v>
      </c>
      <c r="H1050" s="2" t="s">
        <v>4318</v>
      </c>
      <c r="I1050" s="2" t="s">
        <v>305</v>
      </c>
      <c r="J1050" s="2" t="s">
        <v>30</v>
      </c>
      <c r="K1050" s="2">
        <v>28803</v>
      </c>
      <c r="L1050" s="2" t="s">
        <v>306</v>
      </c>
      <c r="M1050" s="2" t="s">
        <v>4319</v>
      </c>
      <c r="N1050" s="5" t="s">
        <v>4320</v>
      </c>
    </row>
    <row r="1051" spans="1:15">
      <c r="A1051" s="5" t="s">
        <v>3739</v>
      </c>
      <c r="B1051" s="2" t="s">
        <v>673</v>
      </c>
      <c r="C1051" s="2" t="s">
        <v>1174</v>
      </c>
      <c r="D1051" s="2" t="s">
        <v>1021</v>
      </c>
      <c r="E1051" s="16" t="s">
        <v>5219</v>
      </c>
      <c r="F1051" s="10" t="s">
        <v>318</v>
      </c>
      <c r="G1051" s="5" t="str">
        <f>HYPERLINK("mailto:info@rockinghamcountyradio.com","info@rockinghamcountyradio.com")</f>
        <v>info@rockinghamcountyradio.com</v>
      </c>
      <c r="H1051" s="2" t="s">
        <v>3740</v>
      </c>
      <c r="I1051" s="2" t="s">
        <v>3741</v>
      </c>
      <c r="J1051" s="2" t="s">
        <v>30</v>
      </c>
      <c r="K1051" s="2">
        <v>27027</v>
      </c>
      <c r="L1051" s="2" t="s">
        <v>1570</v>
      </c>
      <c r="M1051" s="2" t="s">
        <v>3742</v>
      </c>
      <c r="N1051" s="16" t="s">
        <v>3743</v>
      </c>
      <c r="O1051" s="4"/>
    </row>
    <row r="1052" spans="1:15">
      <c r="A1052" s="5" t="s">
        <v>3513</v>
      </c>
      <c r="B1052" s="2" t="s">
        <v>90</v>
      </c>
      <c r="C1052" s="2" t="s">
        <v>3514</v>
      </c>
      <c r="D1052" s="2" t="s">
        <v>3515</v>
      </c>
      <c r="E1052" s="16" t="s">
        <v>3516</v>
      </c>
      <c r="F1052" s="5" t="s">
        <v>2381</v>
      </c>
      <c r="G1052" s="5" t="s">
        <v>3517</v>
      </c>
      <c r="H1052" s="2" t="s">
        <v>3518</v>
      </c>
      <c r="I1052" s="2" t="s">
        <v>305</v>
      </c>
      <c r="J1052" s="2" t="s">
        <v>30</v>
      </c>
      <c r="K1052" s="2">
        <v>28816</v>
      </c>
      <c r="L1052" s="2" t="s">
        <v>306</v>
      </c>
      <c r="M1052" s="2" t="s">
        <v>1914</v>
      </c>
      <c r="N1052" s="16" t="s">
        <v>3519</v>
      </c>
    </row>
    <row r="1053" spans="1:15">
      <c r="A1053" s="5" t="s">
        <v>4358</v>
      </c>
      <c r="B1053" s="2" t="s">
        <v>68</v>
      </c>
      <c r="C1053" s="2" t="s">
        <v>15</v>
      </c>
      <c r="D1053" s="2" t="s">
        <v>15</v>
      </c>
      <c r="E1053" s="5" t="str">
        <f>HYPERLINK("https://twitter.com/WNCN","@WNCN ")</f>
        <v>@WNCN </v>
      </c>
      <c r="F1053" s="5" t="s">
        <v>135</v>
      </c>
      <c r="G1053" s="5" t="str">
        <f>HYPERLINK("mailto:newstips@wncn.com","newstips@wncn.com")</f>
        <v>newstips@wncn.com</v>
      </c>
      <c r="H1053" s="2" t="s">
        <v>4363</v>
      </c>
      <c r="I1053" s="2" t="s">
        <v>226</v>
      </c>
      <c r="J1053" s="2" t="s">
        <v>30</v>
      </c>
      <c r="K1053" s="2">
        <v>27609</v>
      </c>
      <c r="L1053" s="2" t="s">
        <v>227</v>
      </c>
      <c r="M1053" s="2" t="s">
        <v>4364</v>
      </c>
      <c r="N1053" s="5" t="s">
        <v>4365</v>
      </c>
    </row>
    <row r="1054" spans="1:15">
      <c r="A1054" s="5" t="s">
        <v>4358</v>
      </c>
      <c r="B1054" s="2" t="s">
        <v>170</v>
      </c>
      <c r="C1054" s="2" t="s">
        <v>163</v>
      </c>
      <c r="D1054" s="2" t="s">
        <v>4381</v>
      </c>
      <c r="E1054" s="5" t="str">
        <f>HYPERLINK("https://twitter.com/AmyCutlerNews","@AmyCutlerNews")</f>
        <v>@AmyCutlerNews</v>
      </c>
      <c r="F1054" s="5" t="s">
        <v>135</v>
      </c>
      <c r="G1054" s="5" t="str">
        <f>HYPERLINK("mailto:acutler@wncn.com","acutler@wncn.com")</f>
        <v>acutler@wncn.com</v>
      </c>
      <c r="H1054" s="2" t="s">
        <v>4363</v>
      </c>
      <c r="I1054" s="2" t="s">
        <v>226</v>
      </c>
      <c r="J1054" s="2" t="s">
        <v>30</v>
      </c>
      <c r="K1054" s="2">
        <v>27609</v>
      </c>
      <c r="L1054" s="2" t="s">
        <v>227</v>
      </c>
      <c r="M1054" s="2" t="s">
        <v>4364</v>
      </c>
      <c r="N1054" s="5" t="s">
        <v>4365</v>
      </c>
    </row>
    <row r="1055" spans="1:15">
      <c r="A1055" s="5" t="s">
        <v>4358</v>
      </c>
      <c r="B1055" s="2" t="s">
        <v>3986</v>
      </c>
      <c r="C1055" s="2" t="s">
        <v>2813</v>
      </c>
      <c r="D1055" s="2" t="s">
        <v>532</v>
      </c>
      <c r="E1055" s="12" t="s">
        <v>4375</v>
      </c>
      <c r="F1055" s="5" t="s">
        <v>135</v>
      </c>
      <c r="G1055" s="5" t="s">
        <v>4376</v>
      </c>
      <c r="H1055" s="2" t="s">
        <v>4363</v>
      </c>
      <c r="I1055" s="2" t="s">
        <v>226</v>
      </c>
      <c r="J1055" s="2" t="s">
        <v>30</v>
      </c>
      <c r="K1055" s="2">
        <v>27609</v>
      </c>
      <c r="L1055" s="2" t="s">
        <v>227</v>
      </c>
      <c r="M1055" s="2" t="s">
        <v>4364</v>
      </c>
      <c r="N1055" s="5" t="s">
        <v>4365</v>
      </c>
    </row>
    <row r="1056" spans="1:15">
      <c r="A1056" s="5" t="s">
        <v>4358</v>
      </c>
      <c r="B1056" s="2" t="s">
        <v>3986</v>
      </c>
      <c r="C1056" s="2" t="s">
        <v>904</v>
      </c>
      <c r="D1056" s="4" t="s">
        <v>1849</v>
      </c>
      <c r="E1056" s="5" t="s">
        <v>4368</v>
      </c>
      <c r="F1056" s="5" t="s">
        <v>135</v>
      </c>
      <c r="G1056" s="5" t="s">
        <v>4369</v>
      </c>
      <c r="H1056" s="2" t="s">
        <v>4363</v>
      </c>
      <c r="I1056" s="2" t="s">
        <v>226</v>
      </c>
      <c r="J1056" s="2" t="s">
        <v>30</v>
      </c>
      <c r="K1056" s="2">
        <v>27609</v>
      </c>
      <c r="L1056" s="2" t="s">
        <v>227</v>
      </c>
      <c r="M1056" s="2" t="s">
        <v>4364</v>
      </c>
      <c r="N1056" s="5" t="s">
        <v>4365</v>
      </c>
    </row>
    <row r="1057" spans="1:15">
      <c r="A1057" s="5" t="s">
        <v>4358</v>
      </c>
      <c r="B1057" s="4" t="s">
        <v>170</v>
      </c>
      <c r="C1057" s="4" t="s">
        <v>4377</v>
      </c>
      <c r="D1057" s="4" t="s">
        <v>3002</v>
      </c>
      <c r="E1057" s="10" t="s">
        <v>4378</v>
      </c>
      <c r="F1057" s="5" t="s">
        <v>135</v>
      </c>
      <c r="G1057" s="5" t="s">
        <v>4379</v>
      </c>
      <c r="H1057" s="2" t="s">
        <v>4363</v>
      </c>
      <c r="I1057" s="2" t="s">
        <v>226</v>
      </c>
      <c r="J1057" s="2" t="s">
        <v>30</v>
      </c>
      <c r="K1057" s="2">
        <v>27609</v>
      </c>
      <c r="L1057" s="2" t="s">
        <v>227</v>
      </c>
      <c r="M1057" s="2" t="s">
        <v>4380</v>
      </c>
      <c r="N1057" s="5" t="s">
        <v>3519</v>
      </c>
    </row>
    <row r="1058" spans="1:15">
      <c r="A1058" s="5" t="s">
        <v>4358</v>
      </c>
      <c r="B1058" s="2" t="s">
        <v>170</v>
      </c>
      <c r="C1058" s="2" t="s">
        <v>1841</v>
      </c>
      <c r="D1058" s="2" t="s">
        <v>409</v>
      </c>
      <c r="E1058" s="5" t="s">
        <v>4393</v>
      </c>
      <c r="F1058" s="5" t="s">
        <v>135</v>
      </c>
      <c r="G1058" s="5" t="s">
        <v>4394</v>
      </c>
      <c r="H1058" s="2" t="s">
        <v>4363</v>
      </c>
      <c r="I1058" s="2" t="s">
        <v>226</v>
      </c>
      <c r="J1058" s="2" t="s">
        <v>30</v>
      </c>
      <c r="K1058" s="2">
        <v>27609</v>
      </c>
      <c r="L1058" s="2" t="s">
        <v>227</v>
      </c>
      <c r="M1058" s="2" t="s">
        <v>4364</v>
      </c>
      <c r="N1058" s="5" t="s">
        <v>4365</v>
      </c>
    </row>
    <row r="1059" spans="1:15">
      <c r="A1059" s="5" t="s">
        <v>4358</v>
      </c>
      <c r="B1059" s="2" t="s">
        <v>170</v>
      </c>
      <c r="C1059" s="2" t="s">
        <v>2172</v>
      </c>
      <c r="D1059" s="2" t="s">
        <v>4404</v>
      </c>
      <c r="E1059" s="5" t="s">
        <v>4405</v>
      </c>
      <c r="F1059" s="5" t="s">
        <v>135</v>
      </c>
      <c r="G1059" s="5" t="s">
        <v>4406</v>
      </c>
      <c r="H1059" s="2" t="s">
        <v>4363</v>
      </c>
      <c r="I1059" s="2" t="s">
        <v>226</v>
      </c>
      <c r="J1059" s="2" t="s">
        <v>30</v>
      </c>
      <c r="K1059" s="2">
        <v>27609</v>
      </c>
      <c r="L1059" s="2" t="s">
        <v>227</v>
      </c>
      <c r="M1059" s="2" t="s">
        <v>4364</v>
      </c>
      <c r="N1059" s="5" t="s">
        <v>4365</v>
      </c>
    </row>
    <row r="1060" spans="1:15">
      <c r="A1060" s="5" t="s">
        <v>4358</v>
      </c>
      <c r="B1060" s="2" t="s">
        <v>170</v>
      </c>
      <c r="C1060" s="2" t="s">
        <v>4400</v>
      </c>
      <c r="D1060" s="2" t="s">
        <v>4401</v>
      </c>
      <c r="E1060" s="5" t="s">
        <v>4402</v>
      </c>
      <c r="F1060" s="5" t="s">
        <v>135</v>
      </c>
      <c r="G1060" s="5" t="s">
        <v>4403</v>
      </c>
      <c r="H1060" s="2" t="s">
        <v>4363</v>
      </c>
      <c r="I1060" s="2" t="s">
        <v>226</v>
      </c>
      <c r="J1060" s="2" t="s">
        <v>30</v>
      </c>
      <c r="K1060" s="4">
        <v>27609</v>
      </c>
      <c r="L1060" s="2" t="s">
        <v>227</v>
      </c>
      <c r="M1060" s="2" t="s">
        <v>4364</v>
      </c>
      <c r="N1060" s="5" t="s">
        <v>4365</v>
      </c>
    </row>
    <row r="1061" spans="1:15">
      <c r="A1061" s="5" t="s">
        <v>4358</v>
      </c>
      <c r="B1061" s="2" t="s">
        <v>3986</v>
      </c>
      <c r="C1061" s="2" t="s">
        <v>4359</v>
      </c>
      <c r="D1061" s="2" t="s">
        <v>4360</v>
      </c>
      <c r="E1061" s="12" t="s">
        <v>4361</v>
      </c>
      <c r="F1061" s="10" t="s">
        <v>135</v>
      </c>
      <c r="G1061" s="5" t="s">
        <v>4362</v>
      </c>
      <c r="H1061" s="2" t="s">
        <v>4363</v>
      </c>
      <c r="I1061" s="2" t="s">
        <v>226</v>
      </c>
      <c r="J1061" s="2" t="s">
        <v>30</v>
      </c>
      <c r="K1061" s="2">
        <v>27609</v>
      </c>
      <c r="L1061" s="2" t="s">
        <v>227</v>
      </c>
      <c r="M1061" s="2" t="s">
        <v>4364</v>
      </c>
      <c r="N1061" s="5" t="s">
        <v>4365</v>
      </c>
      <c r="O1061" s="4"/>
    </row>
    <row r="1062" spans="1:15">
      <c r="A1062" s="5" t="s">
        <v>4358</v>
      </c>
      <c r="B1062" s="2" t="s">
        <v>170</v>
      </c>
      <c r="C1062" s="2" t="s">
        <v>4397</v>
      </c>
      <c r="D1062" s="2" t="s">
        <v>4398</v>
      </c>
      <c r="E1062" s="5" t="s">
        <v>4384</v>
      </c>
      <c r="F1062" s="5" t="s">
        <v>135</v>
      </c>
      <c r="G1062" s="5" t="s">
        <v>4399</v>
      </c>
      <c r="H1062" s="2" t="s">
        <v>4363</v>
      </c>
      <c r="I1062" s="2" t="s">
        <v>226</v>
      </c>
      <c r="J1062" s="2" t="s">
        <v>30</v>
      </c>
      <c r="K1062" s="2">
        <v>27609</v>
      </c>
      <c r="L1062" s="2" t="s">
        <v>227</v>
      </c>
      <c r="M1062" s="2" t="s">
        <v>4364</v>
      </c>
      <c r="N1062" s="5" t="s">
        <v>4365</v>
      </c>
    </row>
    <row r="1063" spans="1:15">
      <c r="A1063" s="5" t="s">
        <v>4358</v>
      </c>
      <c r="B1063" s="2" t="s">
        <v>170</v>
      </c>
      <c r="C1063" s="2" t="s">
        <v>4386</v>
      </c>
      <c r="D1063" s="2" t="s">
        <v>590</v>
      </c>
      <c r="E1063" s="5" t="s">
        <v>4387</v>
      </c>
      <c r="F1063" s="5" t="s">
        <v>135</v>
      </c>
      <c r="G1063" s="5" t="s">
        <v>4388</v>
      </c>
      <c r="H1063" s="2" t="s">
        <v>4363</v>
      </c>
      <c r="I1063" s="2" t="s">
        <v>226</v>
      </c>
      <c r="J1063" s="2" t="s">
        <v>30</v>
      </c>
      <c r="K1063" s="2">
        <v>27609</v>
      </c>
      <c r="L1063" s="2" t="s">
        <v>227</v>
      </c>
      <c r="M1063" s="2" t="s">
        <v>4364</v>
      </c>
      <c r="N1063" s="5" t="s">
        <v>4365</v>
      </c>
    </row>
    <row r="1064" spans="1:15">
      <c r="A1064" s="5" t="s">
        <v>4358</v>
      </c>
      <c r="B1064" s="2" t="s">
        <v>170</v>
      </c>
      <c r="C1064" s="2" t="s">
        <v>2765</v>
      </c>
      <c r="D1064" s="2" t="s">
        <v>3387</v>
      </c>
      <c r="E1064" s="5" t="s">
        <v>4395</v>
      </c>
      <c r="F1064" s="5" t="s">
        <v>135</v>
      </c>
      <c r="G1064" s="5" t="s">
        <v>4396</v>
      </c>
      <c r="H1064" s="2" t="s">
        <v>4363</v>
      </c>
      <c r="I1064" s="2" t="s">
        <v>226</v>
      </c>
      <c r="J1064" s="2" t="s">
        <v>30</v>
      </c>
      <c r="K1064" s="2">
        <v>27609</v>
      </c>
      <c r="L1064" s="2" t="s">
        <v>227</v>
      </c>
      <c r="M1064" s="2" t="s">
        <v>4364</v>
      </c>
      <c r="N1064" s="5" t="s">
        <v>4365</v>
      </c>
    </row>
    <row r="1065" spans="1:15">
      <c r="A1065" s="5" t="s">
        <v>4358</v>
      </c>
      <c r="B1065" s="2" t="s">
        <v>3986</v>
      </c>
      <c r="C1065" s="2" t="s">
        <v>4370</v>
      </c>
      <c r="D1065" s="2" t="s">
        <v>2455</v>
      </c>
      <c r="E1065" s="12" t="str">
        <f>HYPERLINK("https://twitter.com/maggienewland","@maggienewland")</f>
        <v>@maggienewland</v>
      </c>
      <c r="F1065" s="5" t="s">
        <v>135</v>
      </c>
      <c r="G1065" s="5" t="str">
        <f>HYPERLINK("mailto:mnewland@wncn.com","mnewland@wncn.com")</f>
        <v>mnewland@wncn.com</v>
      </c>
      <c r="H1065" s="2" t="s">
        <v>4363</v>
      </c>
      <c r="I1065" s="2" t="s">
        <v>226</v>
      </c>
      <c r="J1065" s="2" t="s">
        <v>30</v>
      </c>
      <c r="K1065" s="2">
        <v>27609</v>
      </c>
      <c r="L1065" s="2" t="s">
        <v>227</v>
      </c>
      <c r="M1065" s="2" t="s">
        <v>4364</v>
      </c>
      <c r="N1065" s="5" t="s">
        <v>4365</v>
      </c>
    </row>
    <row r="1066" spans="1:15">
      <c r="A1066" s="5" t="s">
        <v>4358</v>
      </c>
      <c r="B1066" s="2" t="s">
        <v>3986</v>
      </c>
      <c r="C1066" s="2" t="s">
        <v>4371</v>
      </c>
      <c r="D1066" s="2" t="s">
        <v>4372</v>
      </c>
      <c r="E1066" s="5" t="s">
        <v>4373</v>
      </c>
      <c r="F1066" s="5" t="s">
        <v>135</v>
      </c>
      <c r="G1066" s="5" t="s">
        <v>4374</v>
      </c>
      <c r="H1066" s="2" t="s">
        <v>4363</v>
      </c>
      <c r="I1066" s="2" t="s">
        <v>226</v>
      </c>
      <c r="J1066" s="2" t="s">
        <v>30</v>
      </c>
      <c r="K1066" s="2">
        <v>27609</v>
      </c>
      <c r="L1066" s="2" t="s">
        <v>227</v>
      </c>
      <c r="M1066" s="2" t="s">
        <v>4364</v>
      </c>
      <c r="N1066" s="5" t="s">
        <v>4365</v>
      </c>
    </row>
    <row r="1067" spans="1:15">
      <c r="A1067" s="5" t="s">
        <v>4358</v>
      </c>
      <c r="B1067" s="2" t="s">
        <v>170</v>
      </c>
      <c r="C1067" s="2" t="s">
        <v>313</v>
      </c>
      <c r="D1067" s="2" t="s">
        <v>4392</v>
      </c>
      <c r="E1067" s="5" t="str">
        <f>HYPERLINK("https://twitter.com/MichaelWNCN","@MichaelWNCN")</f>
        <v>@MichaelWNCN</v>
      </c>
      <c r="F1067" s="5" t="s">
        <v>135</v>
      </c>
      <c r="G1067" s="5" t="str">
        <f>HYPERLINK("mailto:mhyland@wncn.com","mhyland@wncn.com")</f>
        <v>mhyland@wncn.com</v>
      </c>
      <c r="H1067" s="2" t="s">
        <v>4363</v>
      </c>
      <c r="I1067" s="2" t="s">
        <v>226</v>
      </c>
      <c r="J1067" s="2" t="s">
        <v>30</v>
      </c>
      <c r="K1067" s="2">
        <v>27609</v>
      </c>
      <c r="L1067" s="2" t="s">
        <v>227</v>
      </c>
      <c r="M1067" s="2" t="s">
        <v>4364</v>
      </c>
      <c r="N1067" s="5" t="s">
        <v>4365</v>
      </c>
    </row>
    <row r="1068" spans="1:15">
      <c r="A1068" s="5" t="s">
        <v>4358</v>
      </c>
      <c r="B1068" s="2" t="s">
        <v>170</v>
      </c>
      <c r="C1068" s="2" t="s">
        <v>1377</v>
      </c>
      <c r="D1068" s="2" t="s">
        <v>4389</v>
      </c>
      <c r="E1068" s="5" t="s">
        <v>4390</v>
      </c>
      <c r="F1068" s="5" t="s">
        <v>135</v>
      </c>
      <c r="G1068" s="5" t="s">
        <v>4391</v>
      </c>
      <c r="H1068" s="2" t="s">
        <v>4363</v>
      </c>
      <c r="I1068" s="2" t="s">
        <v>226</v>
      </c>
      <c r="J1068" s="2" t="s">
        <v>30</v>
      </c>
      <c r="K1068" s="2">
        <v>27609</v>
      </c>
      <c r="L1068" s="2" t="s">
        <v>227</v>
      </c>
      <c r="M1068" s="2" t="s">
        <v>4364</v>
      </c>
      <c r="N1068" s="5" t="s">
        <v>4365</v>
      </c>
    </row>
    <row r="1069" spans="1:15">
      <c r="A1069" s="5" t="s">
        <v>4358</v>
      </c>
      <c r="B1069" s="2" t="s">
        <v>3986</v>
      </c>
      <c r="C1069" s="2" t="s">
        <v>4366</v>
      </c>
      <c r="D1069" s="2" t="s">
        <v>4367</v>
      </c>
      <c r="E1069" s="5" t="str">
        <f>HYPERLINK("https://twitter.com/RussBowenWNCN","@RussBowenWNCN")</f>
        <v>@RussBowenWNCN</v>
      </c>
      <c r="F1069" s="5" t="s">
        <v>135</v>
      </c>
      <c r="G1069" s="5" t="str">
        <f>HYPERLINK("mailto:rbowen@wncn.com","rbowen@wncn.com")</f>
        <v>rbowen@wncn.com</v>
      </c>
      <c r="H1069" s="2" t="s">
        <v>4363</v>
      </c>
      <c r="I1069" s="2" t="s">
        <v>226</v>
      </c>
      <c r="J1069" s="2" t="s">
        <v>30</v>
      </c>
      <c r="K1069" s="2">
        <v>27609</v>
      </c>
      <c r="L1069" s="2" t="s">
        <v>227</v>
      </c>
      <c r="M1069" s="2" t="s">
        <v>4364</v>
      </c>
      <c r="N1069" s="5" t="s">
        <v>4365</v>
      </c>
    </row>
    <row r="1070" spans="1:15">
      <c r="A1070" s="5" t="s">
        <v>4358</v>
      </c>
      <c r="B1070" s="2" t="s">
        <v>170</v>
      </c>
      <c r="C1070" s="2" t="s">
        <v>952</v>
      </c>
      <c r="D1070" s="2" t="s">
        <v>4407</v>
      </c>
      <c r="E1070" s="12" t="s">
        <v>4408</v>
      </c>
      <c r="F1070" s="5" t="s">
        <v>135</v>
      </c>
      <c r="G1070" s="5" t="s">
        <v>4409</v>
      </c>
      <c r="H1070" s="2" t="s">
        <v>4363</v>
      </c>
      <c r="I1070" s="2" t="s">
        <v>226</v>
      </c>
      <c r="J1070" s="2" t="s">
        <v>30</v>
      </c>
      <c r="K1070" s="2">
        <v>27609</v>
      </c>
      <c r="L1070" s="2" t="s">
        <v>227</v>
      </c>
      <c r="M1070" s="2" t="s">
        <v>4364</v>
      </c>
      <c r="N1070" s="5" t="s">
        <v>4365</v>
      </c>
    </row>
    <row r="1071" spans="1:15">
      <c r="A1071" s="5" t="s">
        <v>4358</v>
      </c>
      <c r="B1071" s="2" t="s">
        <v>170</v>
      </c>
      <c r="C1071" s="4" t="s">
        <v>4382</v>
      </c>
      <c r="D1071" s="4" t="s">
        <v>4383</v>
      </c>
      <c r="E1071" s="5" t="s">
        <v>4384</v>
      </c>
      <c r="F1071" s="5" t="s">
        <v>135</v>
      </c>
      <c r="G1071" s="5" t="s">
        <v>4385</v>
      </c>
      <c r="H1071" s="2" t="s">
        <v>4363</v>
      </c>
      <c r="I1071" s="2" t="s">
        <v>226</v>
      </c>
      <c r="J1071" s="2" t="s">
        <v>30</v>
      </c>
      <c r="K1071" s="2">
        <v>27609</v>
      </c>
      <c r="L1071" s="2" t="s">
        <v>227</v>
      </c>
      <c r="M1071" s="2" t="s">
        <v>4364</v>
      </c>
      <c r="N1071" s="5" t="s">
        <v>4365</v>
      </c>
    </row>
    <row r="1072" spans="1:15">
      <c r="A1072" s="5" t="s">
        <v>4410</v>
      </c>
      <c r="B1072" s="2" t="s">
        <v>68</v>
      </c>
      <c r="E1072" s="5" t="str">
        <f>HYPERLINK("https://twitter.com/wncr_tv","@wncr_tv")</f>
        <v>@wncr_tv</v>
      </c>
      <c r="F1072" s="5" t="s">
        <v>135</v>
      </c>
      <c r="G1072" s="5" t="str">
        <f>HYPERLINK("mailto:news@wncrtv41.com","news@wncrtv41.com")</f>
        <v>news@wncrtv41.com</v>
      </c>
      <c r="H1072" s="2" t="s">
        <v>4411</v>
      </c>
      <c r="I1072" s="2" t="s">
        <v>4412</v>
      </c>
      <c r="J1072" s="2" t="s">
        <v>30</v>
      </c>
      <c r="K1072" s="4"/>
      <c r="L1072" s="2" t="s">
        <v>284</v>
      </c>
      <c r="M1072" s="2" t="s">
        <v>4413</v>
      </c>
      <c r="N1072" s="5" t="s">
        <v>4365</v>
      </c>
    </row>
    <row r="1073" spans="1:14">
      <c r="A1073" s="5" t="s">
        <v>4414</v>
      </c>
      <c r="B1073" s="2" t="s">
        <v>68</v>
      </c>
      <c r="C1073" s="2" t="s">
        <v>15</v>
      </c>
      <c r="D1073" s="2" t="s">
        <v>15</v>
      </c>
      <c r="E1073" s="5" t="s">
        <v>4416</v>
      </c>
      <c r="F1073" s="5" t="s">
        <v>135</v>
      </c>
      <c r="G1073" s="5" t="s">
        <v>4435</v>
      </c>
      <c r="H1073" s="2" t="s">
        <v>4418</v>
      </c>
      <c r="I1073" s="2" t="s">
        <v>157</v>
      </c>
      <c r="J1073" s="2" t="s">
        <v>30</v>
      </c>
      <c r="K1073" s="2">
        <v>27834</v>
      </c>
      <c r="L1073" s="2" t="s">
        <v>158</v>
      </c>
      <c r="M1073" s="2" t="s">
        <v>4419</v>
      </c>
      <c r="N1073" s="5" t="s">
        <v>4420</v>
      </c>
    </row>
    <row r="1074" spans="1:14">
      <c r="A1074" s="5" t="s">
        <v>4414</v>
      </c>
      <c r="B1074" s="2" t="s">
        <v>170</v>
      </c>
      <c r="C1074" s="2" t="s">
        <v>4451</v>
      </c>
      <c r="D1074" s="2" t="s">
        <v>4452</v>
      </c>
      <c r="E1074" s="5" t="s">
        <v>4416</v>
      </c>
      <c r="F1074" s="5" t="s">
        <v>135</v>
      </c>
      <c r="G1074" s="5" t="s">
        <v>4453</v>
      </c>
      <c r="H1074" s="2" t="s">
        <v>4418</v>
      </c>
      <c r="I1074" s="2" t="s">
        <v>157</v>
      </c>
      <c r="J1074" s="2" t="s">
        <v>30</v>
      </c>
      <c r="K1074" s="2">
        <v>27834</v>
      </c>
      <c r="L1074" s="2" t="s">
        <v>158</v>
      </c>
      <c r="M1074" s="2" t="s">
        <v>4419</v>
      </c>
      <c r="N1074" s="5" t="s">
        <v>4420</v>
      </c>
    </row>
    <row r="1075" spans="1:14">
      <c r="A1075" s="5" t="s">
        <v>4414</v>
      </c>
      <c r="B1075" s="2" t="s">
        <v>3986</v>
      </c>
      <c r="C1075" s="2" t="s">
        <v>4308</v>
      </c>
      <c r="D1075" s="2" t="s">
        <v>2652</v>
      </c>
      <c r="E1075" s="5" t="s">
        <v>4416</v>
      </c>
      <c r="F1075" s="5" t="s">
        <v>135</v>
      </c>
      <c r="G1075" s="5" t="s">
        <v>4421</v>
      </c>
      <c r="H1075" s="2" t="s">
        <v>4418</v>
      </c>
      <c r="I1075" s="2" t="s">
        <v>157</v>
      </c>
      <c r="J1075" s="2" t="s">
        <v>30</v>
      </c>
      <c r="K1075" s="4">
        <v>27834</v>
      </c>
      <c r="L1075" s="2" t="s">
        <v>158</v>
      </c>
      <c r="M1075" s="2" t="s">
        <v>4419</v>
      </c>
      <c r="N1075" s="5" t="s">
        <v>4420</v>
      </c>
    </row>
    <row r="1076" spans="1:14">
      <c r="A1076" s="5" t="s">
        <v>4414</v>
      </c>
      <c r="B1076" s="2" t="s">
        <v>3986</v>
      </c>
      <c r="C1076" s="2" t="s">
        <v>4422</v>
      </c>
      <c r="D1076" s="2" t="s">
        <v>4423</v>
      </c>
      <c r="E1076" s="5" t="s">
        <v>4424</v>
      </c>
      <c r="F1076" s="5" t="s">
        <v>135</v>
      </c>
      <c r="G1076" s="5" t="s">
        <v>4425</v>
      </c>
      <c r="H1076" s="2" t="s">
        <v>4418</v>
      </c>
      <c r="I1076" s="2" t="s">
        <v>157</v>
      </c>
      <c r="J1076" s="2" t="s">
        <v>30</v>
      </c>
      <c r="K1076" s="2">
        <v>27834</v>
      </c>
      <c r="L1076" s="2" t="s">
        <v>158</v>
      </c>
      <c r="M1076" s="2" t="s">
        <v>4419</v>
      </c>
      <c r="N1076" s="5" t="s">
        <v>4420</v>
      </c>
    </row>
    <row r="1077" spans="1:14">
      <c r="A1077" s="5" t="s">
        <v>4414</v>
      </c>
      <c r="B1077" s="2" t="s">
        <v>170</v>
      </c>
      <c r="C1077" s="2" t="s">
        <v>4436</v>
      </c>
      <c r="D1077" s="2" t="s">
        <v>4437</v>
      </c>
      <c r="E1077" s="16" t="s">
        <v>4416</v>
      </c>
      <c r="F1077" s="5" t="s">
        <v>135</v>
      </c>
      <c r="G1077" s="5" t="s">
        <v>4438</v>
      </c>
      <c r="H1077" s="2" t="s">
        <v>4418</v>
      </c>
      <c r="I1077" s="2" t="s">
        <v>157</v>
      </c>
      <c r="J1077" s="2" t="s">
        <v>30</v>
      </c>
      <c r="K1077" s="2">
        <v>27834</v>
      </c>
      <c r="L1077" s="2" t="s">
        <v>158</v>
      </c>
      <c r="M1077" s="2" t="s">
        <v>4419</v>
      </c>
      <c r="N1077" s="5" t="s">
        <v>4420</v>
      </c>
    </row>
    <row r="1078" spans="1:14">
      <c r="A1078" s="5" t="s">
        <v>4414</v>
      </c>
      <c r="B1078" s="2" t="s">
        <v>170</v>
      </c>
      <c r="C1078" s="2" t="s">
        <v>4439</v>
      </c>
      <c r="D1078" s="2" t="s">
        <v>4440</v>
      </c>
      <c r="E1078" s="5" t="s">
        <v>4416</v>
      </c>
      <c r="F1078" s="5" t="s">
        <v>135</v>
      </c>
      <c r="G1078" s="5" t="s">
        <v>4441</v>
      </c>
      <c r="H1078" s="2" t="s">
        <v>4418</v>
      </c>
      <c r="I1078" s="2" t="s">
        <v>157</v>
      </c>
      <c r="J1078" s="2" t="s">
        <v>30</v>
      </c>
      <c r="K1078" s="2">
        <v>27834</v>
      </c>
      <c r="L1078" s="2" t="s">
        <v>158</v>
      </c>
      <c r="M1078" s="2" t="s">
        <v>4419</v>
      </c>
      <c r="N1078" s="5" t="s">
        <v>4420</v>
      </c>
    </row>
    <row r="1079" spans="1:14">
      <c r="A1079" s="5" t="s">
        <v>4414</v>
      </c>
      <c r="B1079" s="2" t="s">
        <v>170</v>
      </c>
      <c r="C1079" s="2" t="s">
        <v>4444</v>
      </c>
      <c r="D1079" s="2" t="s">
        <v>4445</v>
      </c>
      <c r="E1079" s="5" t="s">
        <v>4416</v>
      </c>
      <c r="F1079" s="5" t="s">
        <v>135</v>
      </c>
      <c r="G1079" s="5" t="s">
        <v>4446</v>
      </c>
      <c r="H1079" s="2" t="s">
        <v>4418</v>
      </c>
      <c r="I1079" s="2" t="s">
        <v>157</v>
      </c>
      <c r="J1079" s="2" t="s">
        <v>30</v>
      </c>
      <c r="K1079" s="2">
        <v>27834</v>
      </c>
      <c r="L1079" s="2" t="s">
        <v>158</v>
      </c>
      <c r="M1079" s="2" t="s">
        <v>4419</v>
      </c>
      <c r="N1079" s="5" t="s">
        <v>4420</v>
      </c>
    </row>
    <row r="1080" spans="1:14">
      <c r="A1080" s="5" t="s">
        <v>4414</v>
      </c>
      <c r="B1080" s="2" t="s">
        <v>3986</v>
      </c>
      <c r="C1080" s="2" t="s">
        <v>4415</v>
      </c>
      <c r="D1080" s="2" t="s">
        <v>2364</v>
      </c>
      <c r="E1080" s="5" t="s">
        <v>4416</v>
      </c>
      <c r="F1080" s="5" t="s">
        <v>135</v>
      </c>
      <c r="G1080" s="5" t="s">
        <v>4417</v>
      </c>
      <c r="H1080" s="2" t="s">
        <v>4418</v>
      </c>
      <c r="I1080" s="2" t="s">
        <v>157</v>
      </c>
      <c r="J1080" s="2" t="s">
        <v>30</v>
      </c>
      <c r="K1080" s="2">
        <v>27834</v>
      </c>
      <c r="L1080" s="2" t="s">
        <v>158</v>
      </c>
      <c r="M1080" s="2" t="s">
        <v>4419</v>
      </c>
      <c r="N1080" s="5" t="s">
        <v>4420</v>
      </c>
    </row>
    <row r="1081" spans="1:14">
      <c r="A1081" s="5" t="s">
        <v>4414</v>
      </c>
      <c r="B1081" s="2" t="s">
        <v>170</v>
      </c>
      <c r="C1081" s="2" t="s">
        <v>1553</v>
      </c>
      <c r="D1081" s="2" t="s">
        <v>4442</v>
      </c>
      <c r="E1081" s="5" t="s">
        <v>4416</v>
      </c>
      <c r="F1081" s="5" t="s">
        <v>135</v>
      </c>
      <c r="G1081" s="5" t="s">
        <v>4443</v>
      </c>
      <c r="H1081" s="2" t="s">
        <v>4418</v>
      </c>
      <c r="I1081" s="2" t="s">
        <v>157</v>
      </c>
      <c r="J1081" s="2" t="s">
        <v>30</v>
      </c>
      <c r="K1081" s="2">
        <v>27834</v>
      </c>
      <c r="L1081" s="2" t="s">
        <v>158</v>
      </c>
      <c r="M1081" s="2" t="s">
        <v>4419</v>
      </c>
      <c r="N1081" s="5" t="s">
        <v>4420</v>
      </c>
    </row>
    <row r="1082" spans="1:14">
      <c r="A1082" s="5" t="s">
        <v>4414</v>
      </c>
      <c r="B1082" s="2" t="s">
        <v>170</v>
      </c>
      <c r="C1082" s="2" t="s">
        <v>4243</v>
      </c>
      <c r="D1082" s="2" t="s">
        <v>4447</v>
      </c>
      <c r="E1082" s="5" t="s">
        <v>4416</v>
      </c>
      <c r="F1082" s="5" t="s">
        <v>135</v>
      </c>
      <c r="G1082" s="5" t="s">
        <v>4448</v>
      </c>
      <c r="H1082" s="2" t="s">
        <v>4418</v>
      </c>
      <c r="I1082" s="2" t="s">
        <v>157</v>
      </c>
      <c r="J1082" s="2" t="s">
        <v>30</v>
      </c>
      <c r="K1082" s="2">
        <v>27834</v>
      </c>
      <c r="L1082" s="2" t="s">
        <v>158</v>
      </c>
      <c r="M1082" s="2" t="s">
        <v>4419</v>
      </c>
      <c r="N1082" s="5" t="s">
        <v>4420</v>
      </c>
    </row>
    <row r="1083" spans="1:14">
      <c r="A1083" s="5" t="s">
        <v>4414</v>
      </c>
      <c r="B1083" s="2" t="s">
        <v>3986</v>
      </c>
      <c r="C1083" s="2" t="s">
        <v>4432</v>
      </c>
      <c r="D1083" s="2" t="s">
        <v>4433</v>
      </c>
      <c r="E1083" s="12" t="s">
        <v>4434</v>
      </c>
      <c r="F1083" s="5" t="s">
        <v>135</v>
      </c>
      <c r="G1083" s="5" t="str">
        <f>HYPERLINK("mailto:kwatling@wnct.com","kwatling@wnct.com")</f>
        <v>kwatling@wnct.com</v>
      </c>
      <c r="H1083" s="2" t="s">
        <v>4418</v>
      </c>
      <c r="I1083" s="2" t="s">
        <v>157</v>
      </c>
      <c r="J1083" s="2" t="s">
        <v>30</v>
      </c>
      <c r="K1083" s="2">
        <v>27834</v>
      </c>
      <c r="L1083" s="2" t="s">
        <v>158</v>
      </c>
      <c r="M1083" s="2" t="s">
        <v>4419</v>
      </c>
      <c r="N1083" s="5" t="s">
        <v>4420</v>
      </c>
    </row>
    <row r="1084" spans="1:14">
      <c r="A1084" s="5" t="s">
        <v>4414</v>
      </c>
      <c r="B1084" s="2" t="s">
        <v>170</v>
      </c>
      <c r="C1084" s="2" t="s">
        <v>3876</v>
      </c>
      <c r="D1084" s="2" t="s">
        <v>4449</v>
      </c>
      <c r="E1084" s="5" t="s">
        <v>4416</v>
      </c>
      <c r="F1084" s="5" t="s">
        <v>135</v>
      </c>
      <c r="G1084" s="5" t="s">
        <v>4450</v>
      </c>
      <c r="H1084" s="2" t="s">
        <v>4418</v>
      </c>
      <c r="I1084" s="2" t="s">
        <v>157</v>
      </c>
      <c r="J1084" s="2" t="s">
        <v>30</v>
      </c>
      <c r="K1084" s="2">
        <v>27834</v>
      </c>
      <c r="L1084" s="2" t="s">
        <v>158</v>
      </c>
      <c r="M1084" s="2" t="s">
        <v>4419</v>
      </c>
      <c r="N1084" s="5" t="s">
        <v>4420</v>
      </c>
    </row>
    <row r="1085" spans="1:14">
      <c r="A1085" s="5" t="s">
        <v>4414</v>
      </c>
      <c r="B1085" s="2" t="s">
        <v>3986</v>
      </c>
      <c r="C1085" s="2" t="s">
        <v>4430</v>
      </c>
      <c r="D1085" s="2" t="s">
        <v>4431</v>
      </c>
      <c r="E1085" s="5" t="str">
        <f>HYPERLINK("https://twitter.com/MariaWNCT","@MariaWNCT")</f>
        <v>@MariaWNCT</v>
      </c>
      <c r="F1085" s="5" t="s">
        <v>135</v>
      </c>
      <c r="G1085" s="5" t="str">
        <f>HYPERLINK("mailto:msatira@wnct.com","msatira@wnct.com")</f>
        <v>msatira@wnct.com</v>
      </c>
      <c r="H1085" s="2" t="s">
        <v>4418</v>
      </c>
      <c r="I1085" s="2" t="s">
        <v>157</v>
      </c>
      <c r="J1085" s="2" t="s">
        <v>30</v>
      </c>
      <c r="K1085" s="2">
        <v>27834</v>
      </c>
      <c r="L1085" s="2" t="s">
        <v>158</v>
      </c>
      <c r="M1085" s="2" t="s">
        <v>4419</v>
      </c>
      <c r="N1085" s="5" t="s">
        <v>4420</v>
      </c>
    </row>
    <row r="1086" spans="1:14">
      <c r="A1086" s="5" t="s">
        <v>4414</v>
      </c>
      <c r="B1086" s="2" t="s">
        <v>3986</v>
      </c>
      <c r="C1086" s="2" t="s">
        <v>4426</v>
      </c>
      <c r="D1086" s="2" t="s">
        <v>4427</v>
      </c>
      <c r="E1086" s="5" t="s">
        <v>4428</v>
      </c>
      <c r="F1086" s="5" t="s">
        <v>135</v>
      </c>
      <c r="G1086" s="5" t="s">
        <v>4429</v>
      </c>
      <c r="H1086" s="2" t="s">
        <v>4418</v>
      </c>
      <c r="I1086" s="2" t="s">
        <v>157</v>
      </c>
      <c r="J1086" s="2" t="s">
        <v>30</v>
      </c>
      <c r="K1086" s="2">
        <v>27834</v>
      </c>
      <c r="L1086" s="2" t="s">
        <v>158</v>
      </c>
      <c r="M1086" s="2" t="s">
        <v>4419</v>
      </c>
      <c r="N1086" s="5" t="s">
        <v>4420</v>
      </c>
    </row>
    <row r="1087" spans="1:14">
      <c r="A1087" s="5" t="s">
        <v>3744</v>
      </c>
      <c r="B1087" s="2" t="s">
        <v>3745</v>
      </c>
      <c r="C1087" s="2" t="s">
        <v>1337</v>
      </c>
      <c r="D1087" s="2" t="s">
        <v>3746</v>
      </c>
      <c r="E1087" s="5" t="s">
        <v>3747</v>
      </c>
      <c r="F1087" s="5" t="s">
        <v>318</v>
      </c>
      <c r="G1087" s="16" t="s">
        <v>3748</v>
      </c>
      <c r="H1087" s="2" t="s">
        <v>3749</v>
      </c>
      <c r="I1087" s="2" t="s">
        <v>3750</v>
      </c>
      <c r="J1087" s="2" t="s">
        <v>30</v>
      </c>
      <c r="K1087" s="2">
        <v>27604</v>
      </c>
      <c r="L1087" s="2" t="s">
        <v>227</v>
      </c>
      <c r="M1087" s="2" t="s">
        <v>3560</v>
      </c>
      <c r="N1087" s="5" t="s">
        <v>3751</v>
      </c>
    </row>
    <row r="1088" spans="1:14">
      <c r="A1088" s="5" t="s">
        <v>3744</v>
      </c>
      <c r="B1088" s="2" t="s">
        <v>3752</v>
      </c>
      <c r="C1088" s="2" t="s">
        <v>415</v>
      </c>
      <c r="D1088" s="2" t="s">
        <v>1088</v>
      </c>
      <c r="E1088" s="5" t="s">
        <v>3747</v>
      </c>
      <c r="F1088" s="5" t="s">
        <v>318</v>
      </c>
      <c r="G1088" s="5" t="str">
        <f>HYPERLINK("mailto:pjohnson@curtismedia.com","pjohnson@curtismedia.com")</f>
        <v>pjohnson@curtismedia.com</v>
      </c>
      <c r="H1088" s="2" t="s">
        <v>3749</v>
      </c>
      <c r="I1088" s="2" t="s">
        <v>3750</v>
      </c>
      <c r="J1088" s="2" t="s">
        <v>30</v>
      </c>
      <c r="K1088" s="2">
        <v>27604</v>
      </c>
      <c r="L1088" s="2" t="s">
        <v>227</v>
      </c>
      <c r="M1088" s="2" t="s">
        <v>3560</v>
      </c>
      <c r="N1088" s="5" t="s">
        <v>3751</v>
      </c>
    </row>
    <row r="1089" spans="1:15">
      <c r="A1089" s="5" t="s">
        <v>3744</v>
      </c>
      <c r="B1089" s="2" t="s">
        <v>3753</v>
      </c>
      <c r="C1089" s="2" t="s">
        <v>813</v>
      </c>
      <c r="D1089" s="2" t="s">
        <v>2530</v>
      </c>
      <c r="E1089" s="5" t="str">
        <f>HYPERLINK("https://twitter.com/WPTF","@WPTF")</f>
        <v>@WPTF</v>
      </c>
      <c r="F1089" s="5" t="s">
        <v>318</v>
      </c>
      <c r="G1089" s="5" t="str">
        <f>HYPERLINK("mailto:rmartinez@curtismedia.com","rmartinez@curtismedia.com")</f>
        <v>rmartinez@curtismedia.com</v>
      </c>
      <c r="H1089" s="2" t="s">
        <v>3749</v>
      </c>
      <c r="I1089" s="2" t="s">
        <v>3750</v>
      </c>
      <c r="J1089" s="2" t="s">
        <v>30</v>
      </c>
      <c r="K1089" s="2">
        <v>27604</v>
      </c>
      <c r="L1089" s="2" t="s">
        <v>227</v>
      </c>
      <c r="M1089" s="2" t="s">
        <v>3560</v>
      </c>
      <c r="N1089" s="5" t="s">
        <v>3751</v>
      </c>
    </row>
    <row r="1090" spans="1:15">
      <c r="A1090" s="5" t="s">
        <v>3744</v>
      </c>
      <c r="B1090" s="2" t="s">
        <v>3558</v>
      </c>
      <c r="C1090" s="2" t="s">
        <v>856</v>
      </c>
      <c r="D1090" s="2" t="s">
        <v>3559</v>
      </c>
      <c r="E1090" s="5" t="s">
        <v>3747</v>
      </c>
      <c r="F1090" s="5" t="s">
        <v>318</v>
      </c>
      <c r="G1090" s="5" t="str">
        <f>HYPERLINK("mailto:sbriggaman@curtismedia.com","sbriggaman@curtismedia.com")</f>
        <v>sbriggaman@curtismedia.com</v>
      </c>
      <c r="H1090" s="2" t="s">
        <v>3749</v>
      </c>
      <c r="I1090" s="2" t="s">
        <v>3750</v>
      </c>
      <c r="J1090" s="2" t="s">
        <v>30</v>
      </c>
      <c r="K1090" s="2">
        <v>27604</v>
      </c>
      <c r="L1090" s="2" t="s">
        <v>227</v>
      </c>
      <c r="M1090" s="2" t="s">
        <v>3560</v>
      </c>
      <c r="N1090" s="16" t="s">
        <v>3751</v>
      </c>
    </row>
    <row r="1091" spans="1:15">
      <c r="A1091" s="5" t="s">
        <v>3744</v>
      </c>
      <c r="B1091" s="2" t="s">
        <v>68</v>
      </c>
      <c r="C1091" s="4"/>
      <c r="D1091" s="4"/>
      <c r="E1091" s="5" t="s">
        <v>3747</v>
      </c>
      <c r="F1091" s="5" t="s">
        <v>318</v>
      </c>
      <c r="G1091" s="5" t="str">
        <f>HYPERLINK("mailto:wptfnews@curtismedia.com","wptfnews@curtismedia.com")</f>
        <v>wptfnews@curtismedia.com</v>
      </c>
      <c r="H1091" s="2" t="s">
        <v>3749</v>
      </c>
      <c r="I1091" s="2" t="s">
        <v>3750</v>
      </c>
      <c r="J1091" s="2" t="s">
        <v>30</v>
      </c>
      <c r="K1091" s="2">
        <v>27604</v>
      </c>
      <c r="L1091" s="2" t="s">
        <v>227</v>
      </c>
      <c r="M1091" s="2" t="s">
        <v>3560</v>
      </c>
      <c r="N1091" s="5" t="s">
        <v>3751</v>
      </c>
    </row>
    <row r="1092" spans="1:15">
      <c r="A1092" s="5" t="s">
        <v>4454</v>
      </c>
      <c r="B1092" s="2" t="s">
        <v>68</v>
      </c>
      <c r="C1092" s="2" t="s">
        <v>15</v>
      </c>
      <c r="D1092" s="4"/>
      <c r="E1092" s="12" t="str">
        <f>HYPERLINK("https://twitter.com/WRAL","@WRAL")</f>
        <v>@WRAL</v>
      </c>
      <c r="F1092" s="5" t="s">
        <v>135</v>
      </c>
      <c r="G1092" s="5" t="s">
        <v>4491</v>
      </c>
      <c r="H1092" s="2" t="s">
        <v>3544</v>
      </c>
      <c r="I1092" s="2" t="s">
        <v>226</v>
      </c>
      <c r="J1092" s="2" t="s">
        <v>30</v>
      </c>
      <c r="K1092" s="2">
        <v>27606</v>
      </c>
      <c r="L1092" s="4" t="s">
        <v>227</v>
      </c>
      <c r="M1092" s="2" t="s">
        <v>4457</v>
      </c>
      <c r="N1092" s="5" t="s">
        <v>4458</v>
      </c>
    </row>
    <row r="1093" spans="1:15">
      <c r="A1093" s="7" t="s">
        <v>4454</v>
      </c>
      <c r="B1093" s="6" t="s">
        <v>170</v>
      </c>
      <c r="C1093" s="6" t="s">
        <v>4451</v>
      </c>
      <c r="D1093" s="6" t="s">
        <v>2331</v>
      </c>
      <c r="E1093" s="14" t="s">
        <v>4472</v>
      </c>
      <c r="F1093" s="7" t="s">
        <v>135</v>
      </c>
      <c r="G1093" s="16" t="s">
        <v>4771</v>
      </c>
      <c r="H1093" s="6" t="s">
        <v>3544</v>
      </c>
      <c r="I1093" s="6" t="s">
        <v>226</v>
      </c>
      <c r="J1093" s="6" t="s">
        <v>30</v>
      </c>
      <c r="K1093" s="6">
        <v>27606</v>
      </c>
      <c r="L1093" s="6" t="s">
        <v>227</v>
      </c>
      <c r="M1093" s="6" t="s">
        <v>4457</v>
      </c>
      <c r="N1093" s="7" t="s">
        <v>4458</v>
      </c>
      <c r="O1093" s="6"/>
    </row>
    <row r="1094" spans="1:15">
      <c r="A1094" s="7" t="s">
        <v>4454</v>
      </c>
      <c r="B1094" s="6" t="s">
        <v>4768</v>
      </c>
      <c r="C1094" s="6" t="s">
        <v>555</v>
      </c>
      <c r="D1094" s="6" t="s">
        <v>4769</v>
      </c>
      <c r="E1094" s="14" t="s">
        <v>4472</v>
      </c>
      <c r="F1094" s="7" t="s">
        <v>135</v>
      </c>
      <c r="G1094" s="16" t="s">
        <v>4770</v>
      </c>
      <c r="H1094" s="6" t="s">
        <v>3544</v>
      </c>
      <c r="I1094" s="6" t="s">
        <v>226</v>
      </c>
      <c r="J1094" s="6" t="s">
        <v>30</v>
      </c>
      <c r="K1094" s="6">
        <v>27606</v>
      </c>
      <c r="L1094" s="6" t="s">
        <v>227</v>
      </c>
      <c r="M1094" s="6" t="s">
        <v>4457</v>
      </c>
      <c r="N1094" s="7" t="s">
        <v>4458</v>
      </c>
      <c r="O1094" s="6"/>
    </row>
    <row r="1095" spans="1:15">
      <c r="A1095" s="7" t="s">
        <v>4454</v>
      </c>
      <c r="B1095" s="6" t="s">
        <v>4772</v>
      </c>
      <c r="C1095" s="6" t="s">
        <v>4773</v>
      </c>
      <c r="D1095" s="6" t="s">
        <v>4774</v>
      </c>
      <c r="E1095" s="14" t="s">
        <v>4472</v>
      </c>
      <c r="F1095" s="7" t="s">
        <v>135</v>
      </c>
      <c r="G1095" s="16" t="s">
        <v>4775</v>
      </c>
      <c r="H1095" s="6" t="s">
        <v>4527</v>
      </c>
      <c r="I1095" s="6" t="s">
        <v>226</v>
      </c>
      <c r="J1095" s="6" t="s">
        <v>30</v>
      </c>
      <c r="K1095" s="6">
        <v>27606</v>
      </c>
      <c r="L1095" s="6" t="s">
        <v>227</v>
      </c>
      <c r="M1095" s="6" t="s">
        <v>4528</v>
      </c>
      <c r="N1095" s="7" t="s">
        <v>4458</v>
      </c>
      <c r="O1095" s="6"/>
    </row>
    <row r="1096" spans="1:15">
      <c r="A1096" s="7" t="s">
        <v>4454</v>
      </c>
      <c r="B1096" s="2" t="s">
        <v>129</v>
      </c>
      <c r="C1096" s="2" t="s">
        <v>4523</v>
      </c>
      <c r="D1096" s="2" t="s">
        <v>2279</v>
      </c>
      <c r="E1096" s="5" t="s">
        <v>4472</v>
      </c>
      <c r="F1096" s="5" t="s">
        <v>135</v>
      </c>
      <c r="G1096" s="5" t="s">
        <v>4524</v>
      </c>
      <c r="H1096" s="2" t="s">
        <v>3544</v>
      </c>
      <c r="I1096" s="2" t="s">
        <v>226</v>
      </c>
      <c r="J1096" s="2" t="s">
        <v>30</v>
      </c>
      <c r="K1096" s="2">
        <v>27606</v>
      </c>
      <c r="L1096" s="2" t="s">
        <v>227</v>
      </c>
      <c r="M1096" s="2" t="s">
        <v>4457</v>
      </c>
      <c r="N1096" s="5" t="s">
        <v>4458</v>
      </c>
    </row>
    <row r="1097" spans="1:15">
      <c r="A1097" s="7" t="s">
        <v>4454</v>
      </c>
      <c r="B1097" s="6" t="s">
        <v>4772</v>
      </c>
      <c r="C1097" s="6" t="s">
        <v>2101</v>
      </c>
      <c r="D1097" s="6" t="s">
        <v>4776</v>
      </c>
      <c r="E1097" s="14" t="s">
        <v>4472</v>
      </c>
      <c r="F1097" s="7" t="s">
        <v>135</v>
      </c>
      <c r="G1097" s="16" t="s">
        <v>4777</v>
      </c>
      <c r="H1097" s="6" t="s">
        <v>3544</v>
      </c>
      <c r="I1097" s="6" t="s">
        <v>226</v>
      </c>
      <c r="J1097" s="6" t="s">
        <v>30</v>
      </c>
      <c r="K1097" s="6">
        <v>27606</v>
      </c>
      <c r="L1097" s="6" t="s">
        <v>227</v>
      </c>
      <c r="M1097" s="6" t="s">
        <v>4457</v>
      </c>
      <c r="N1097" s="7" t="s">
        <v>4458</v>
      </c>
      <c r="O1097" s="6"/>
    </row>
    <row r="1098" spans="1:15">
      <c r="A1098" s="5" t="s">
        <v>4454</v>
      </c>
      <c r="B1098" s="2" t="s">
        <v>170</v>
      </c>
      <c r="C1098" s="2" t="s">
        <v>1140</v>
      </c>
      <c r="D1098" s="2" t="s">
        <v>4499</v>
      </c>
      <c r="E1098" s="12" t="s">
        <v>4500</v>
      </c>
      <c r="F1098" s="5" t="s">
        <v>135</v>
      </c>
      <c r="G1098" s="5" t="str">
        <f>HYPERLINK("mailto:alamb@wral.com","alamb@wral.com")</f>
        <v>alamb@wral.com</v>
      </c>
      <c r="H1098" s="2" t="s">
        <v>3544</v>
      </c>
      <c r="I1098" s="2" t="s">
        <v>226</v>
      </c>
      <c r="J1098" s="2" t="s">
        <v>30</v>
      </c>
      <c r="K1098" s="2">
        <v>27606</v>
      </c>
      <c r="L1098" s="4" t="s">
        <v>227</v>
      </c>
      <c r="M1098" s="2" t="s">
        <v>4487</v>
      </c>
      <c r="N1098" s="5" t="s">
        <v>4458</v>
      </c>
    </row>
    <row r="1099" spans="1:15">
      <c r="A1099" s="7" t="s">
        <v>4454</v>
      </c>
      <c r="B1099" s="6" t="s">
        <v>4778</v>
      </c>
      <c r="C1099" s="6" t="s">
        <v>4779</v>
      </c>
      <c r="D1099" s="6" t="s">
        <v>4780</v>
      </c>
      <c r="E1099" s="14" t="s">
        <v>4472</v>
      </c>
      <c r="F1099" s="7" t="s">
        <v>135</v>
      </c>
      <c r="G1099" s="16" t="s">
        <v>4781</v>
      </c>
      <c r="H1099" s="6" t="s">
        <v>3544</v>
      </c>
      <c r="I1099" s="6" t="s">
        <v>226</v>
      </c>
      <c r="J1099" s="6" t="s">
        <v>30</v>
      </c>
      <c r="K1099" s="6">
        <v>27606</v>
      </c>
      <c r="L1099" s="6" t="s">
        <v>227</v>
      </c>
      <c r="M1099" s="6" t="s">
        <v>4457</v>
      </c>
      <c r="N1099" s="7" t="s">
        <v>4458</v>
      </c>
      <c r="O1099" s="6"/>
    </row>
    <row r="1100" spans="1:15">
      <c r="A1100" s="7" t="s">
        <v>4454</v>
      </c>
      <c r="B1100" s="6" t="s">
        <v>4782</v>
      </c>
      <c r="C1100" s="6" t="s">
        <v>2615</v>
      </c>
      <c r="D1100" s="6" t="s">
        <v>993</v>
      </c>
      <c r="E1100" s="14" t="s">
        <v>4472</v>
      </c>
      <c r="F1100" s="7" t="s">
        <v>135</v>
      </c>
      <c r="G1100" s="16" t="s">
        <v>4783</v>
      </c>
      <c r="H1100" s="6" t="s">
        <v>4527</v>
      </c>
      <c r="I1100" s="6" t="s">
        <v>226</v>
      </c>
      <c r="J1100" s="6" t="s">
        <v>30</v>
      </c>
      <c r="K1100" s="6">
        <v>27606</v>
      </c>
      <c r="L1100" s="6" t="s">
        <v>227</v>
      </c>
      <c r="M1100" s="6" t="s">
        <v>4528</v>
      </c>
      <c r="N1100" s="7" t="s">
        <v>4458</v>
      </c>
      <c r="O1100" s="6"/>
    </row>
    <row r="1101" spans="1:15">
      <c r="A1101" s="5" t="s">
        <v>4454</v>
      </c>
      <c r="B1101" s="2" t="s">
        <v>4245</v>
      </c>
      <c r="C1101" s="2" t="s">
        <v>4474</v>
      </c>
      <c r="D1101" s="2" t="s">
        <v>4475</v>
      </c>
      <c r="E1101" s="5" t="s">
        <v>4476</v>
      </c>
      <c r="F1101" s="5" t="s">
        <v>135</v>
      </c>
      <c r="G1101" s="5" t="s">
        <v>4477</v>
      </c>
      <c r="H1101" s="2" t="s">
        <v>3544</v>
      </c>
      <c r="I1101" s="2" t="s">
        <v>226</v>
      </c>
      <c r="J1101" s="2" t="s">
        <v>30</v>
      </c>
      <c r="K1101" s="2">
        <v>27606</v>
      </c>
      <c r="L1101" s="4" t="s">
        <v>227</v>
      </c>
      <c r="M1101" s="2" t="s">
        <v>4457</v>
      </c>
      <c r="N1101" s="5" t="s">
        <v>4458</v>
      </c>
    </row>
    <row r="1102" spans="1:15">
      <c r="A1102" s="7" t="s">
        <v>4454</v>
      </c>
      <c r="B1102" s="6" t="s">
        <v>4768</v>
      </c>
      <c r="C1102" s="6" t="s">
        <v>4034</v>
      </c>
      <c r="D1102" s="6" t="s">
        <v>4784</v>
      </c>
      <c r="E1102" s="14" t="s">
        <v>4472</v>
      </c>
      <c r="F1102" s="7" t="s">
        <v>135</v>
      </c>
      <c r="G1102" s="16" t="s">
        <v>4785</v>
      </c>
      <c r="H1102" s="6" t="s">
        <v>3544</v>
      </c>
      <c r="I1102" s="6" t="s">
        <v>226</v>
      </c>
      <c r="J1102" s="6" t="s">
        <v>30</v>
      </c>
      <c r="K1102" s="6">
        <v>27606</v>
      </c>
      <c r="L1102" s="6" t="s">
        <v>227</v>
      </c>
      <c r="M1102" s="6" t="s">
        <v>4457</v>
      </c>
      <c r="N1102" s="7" t="s">
        <v>4458</v>
      </c>
      <c r="O1102" s="6"/>
    </row>
    <row r="1103" spans="1:15">
      <c r="A1103" s="7" t="s">
        <v>4454</v>
      </c>
      <c r="B1103" s="6" t="s">
        <v>4786</v>
      </c>
      <c r="C1103" s="6" t="s">
        <v>4034</v>
      </c>
      <c r="D1103" s="6" t="s">
        <v>2331</v>
      </c>
      <c r="E1103" s="14" t="s">
        <v>4472</v>
      </c>
      <c r="F1103" s="7" t="s">
        <v>135</v>
      </c>
      <c r="G1103" s="16" t="s">
        <v>4787</v>
      </c>
      <c r="H1103" s="6" t="s">
        <v>3544</v>
      </c>
      <c r="I1103" s="6" t="s">
        <v>226</v>
      </c>
      <c r="J1103" s="6" t="s">
        <v>30</v>
      </c>
      <c r="K1103" s="6">
        <v>27606</v>
      </c>
      <c r="L1103" s="6" t="s">
        <v>227</v>
      </c>
      <c r="M1103" s="6" t="s">
        <v>4457</v>
      </c>
      <c r="N1103" s="7" t="s">
        <v>4458</v>
      </c>
      <c r="O1103" s="6"/>
    </row>
    <row r="1104" spans="1:15">
      <c r="A1104" s="5" t="s">
        <v>4454</v>
      </c>
      <c r="B1104" s="2" t="s">
        <v>170</v>
      </c>
      <c r="C1104" s="2" t="s">
        <v>4501</v>
      </c>
      <c r="D1104" s="2" t="s">
        <v>4502</v>
      </c>
      <c r="E1104" s="5" t="str">
        <f>HYPERLINK("https://twitter.com/bryanmimsWRAL","@bryanmimsWRAL")</f>
        <v>@bryanmimsWRAL</v>
      </c>
      <c r="F1104" s="5" t="s">
        <v>135</v>
      </c>
      <c r="G1104" s="5" t="s">
        <v>4503</v>
      </c>
      <c r="H1104" s="2" t="s">
        <v>4504</v>
      </c>
      <c r="I1104" s="2" t="s">
        <v>190</v>
      </c>
      <c r="J1104" s="2" t="s">
        <v>30</v>
      </c>
      <c r="K1104" s="2">
        <v>28301</v>
      </c>
      <c r="L1104" s="4" t="s">
        <v>191</v>
      </c>
      <c r="M1104" s="2" t="s">
        <v>4487</v>
      </c>
      <c r="N1104" s="5" t="s">
        <v>4458</v>
      </c>
    </row>
    <row r="1105" spans="1:15">
      <c r="A1105" s="5" t="s">
        <v>4454</v>
      </c>
      <c r="B1105" s="2" t="s">
        <v>170</v>
      </c>
      <c r="C1105" s="2" t="s">
        <v>4505</v>
      </c>
      <c r="D1105" s="2" t="s">
        <v>4506</v>
      </c>
      <c r="E1105" s="12" t="str">
        <f>HYPERLINK("https://twitter.com/WRALCandace","@WRALCandace")</f>
        <v>@WRALCandace</v>
      </c>
      <c r="F1105" s="5" t="s">
        <v>135</v>
      </c>
      <c r="G1105" s="5" t="s">
        <v>4507</v>
      </c>
      <c r="H1105" s="2" t="s">
        <v>3544</v>
      </c>
      <c r="I1105" s="2" t="s">
        <v>226</v>
      </c>
      <c r="J1105" s="2" t="s">
        <v>30</v>
      </c>
      <c r="K1105" s="2">
        <v>27606</v>
      </c>
      <c r="L1105" s="2" t="s">
        <v>227</v>
      </c>
      <c r="M1105" s="2" t="s">
        <v>4457</v>
      </c>
      <c r="N1105" s="5" t="s">
        <v>4458</v>
      </c>
    </row>
    <row r="1106" spans="1:15">
      <c r="A1106" s="7" t="s">
        <v>4454</v>
      </c>
      <c r="B1106" s="6" t="s">
        <v>4788</v>
      </c>
      <c r="C1106" s="6" t="s">
        <v>4789</v>
      </c>
      <c r="D1106" s="6" t="s">
        <v>3335</v>
      </c>
      <c r="E1106" s="14" t="s">
        <v>4472</v>
      </c>
      <c r="F1106" s="7" t="s">
        <v>135</v>
      </c>
      <c r="G1106" s="16" t="s">
        <v>4790</v>
      </c>
      <c r="H1106" s="6" t="s">
        <v>4527</v>
      </c>
      <c r="I1106" s="6" t="s">
        <v>226</v>
      </c>
      <c r="J1106" s="6" t="s">
        <v>30</v>
      </c>
      <c r="K1106" s="6">
        <v>27606</v>
      </c>
      <c r="L1106" s="6" t="s">
        <v>227</v>
      </c>
      <c r="M1106" s="6" t="s">
        <v>4528</v>
      </c>
      <c r="N1106" s="7" t="s">
        <v>4458</v>
      </c>
      <c r="O1106" s="6"/>
    </row>
    <row r="1107" spans="1:15">
      <c r="A1107" s="7" t="s">
        <v>4454</v>
      </c>
      <c r="B1107" s="6" t="s">
        <v>4778</v>
      </c>
      <c r="C1107" s="6" t="s">
        <v>4260</v>
      </c>
      <c r="D1107" s="6" t="s">
        <v>4791</v>
      </c>
      <c r="E1107" s="14" t="s">
        <v>4472</v>
      </c>
      <c r="F1107" s="7" t="s">
        <v>135</v>
      </c>
      <c r="G1107" s="16" t="s">
        <v>4792</v>
      </c>
      <c r="H1107" s="6" t="s">
        <v>3544</v>
      </c>
      <c r="I1107" s="6" t="s">
        <v>226</v>
      </c>
      <c r="J1107" s="6" t="s">
        <v>30</v>
      </c>
      <c r="K1107" s="6">
        <v>27606</v>
      </c>
      <c r="L1107" s="6" t="s">
        <v>227</v>
      </c>
      <c r="M1107" s="6" t="s">
        <v>4457</v>
      </c>
      <c r="N1107" s="7" t="s">
        <v>4458</v>
      </c>
      <c r="O1107" s="6"/>
    </row>
    <row r="1108" spans="1:15">
      <c r="A1108" s="5" t="s">
        <v>4454</v>
      </c>
      <c r="B1108" s="2" t="s">
        <v>1516</v>
      </c>
      <c r="C1108" s="2" t="s">
        <v>4511</v>
      </c>
      <c r="D1108" s="2" t="s">
        <v>4512</v>
      </c>
      <c r="E1108" s="5" t="str">
        <f>HYPERLINK("https://twitter.com/cullenbrowder","@cullenbrowder")</f>
        <v>@cullenbrowder</v>
      </c>
      <c r="F1108" s="5" t="s">
        <v>135</v>
      </c>
      <c r="G1108" s="5" t="s">
        <v>4513</v>
      </c>
      <c r="H1108" s="2" t="s">
        <v>3544</v>
      </c>
      <c r="I1108" s="2" t="s">
        <v>226</v>
      </c>
      <c r="J1108" s="2" t="s">
        <v>30</v>
      </c>
      <c r="K1108" s="2">
        <v>27606</v>
      </c>
      <c r="L1108" s="2" t="s">
        <v>227</v>
      </c>
      <c r="M1108" s="2" t="s">
        <v>4457</v>
      </c>
      <c r="N1108" s="5" t="s">
        <v>4458</v>
      </c>
    </row>
    <row r="1109" spans="1:15">
      <c r="A1109" s="7" t="s">
        <v>4454</v>
      </c>
      <c r="B1109" s="6" t="s">
        <v>4778</v>
      </c>
      <c r="C1109" s="6" t="s">
        <v>4793</v>
      </c>
      <c r="D1109" s="6" t="s">
        <v>4794</v>
      </c>
      <c r="E1109" s="14" t="s">
        <v>4472</v>
      </c>
      <c r="F1109" s="7" t="s">
        <v>135</v>
      </c>
      <c r="G1109" s="16" t="s">
        <v>4795</v>
      </c>
      <c r="H1109" s="6" t="s">
        <v>3544</v>
      </c>
      <c r="I1109" s="6" t="s">
        <v>226</v>
      </c>
      <c r="J1109" s="6" t="s">
        <v>30</v>
      </c>
      <c r="K1109" s="6">
        <v>27606</v>
      </c>
      <c r="L1109" s="6" t="s">
        <v>227</v>
      </c>
      <c r="M1109" s="6" t="s">
        <v>4457</v>
      </c>
      <c r="N1109" s="7" t="s">
        <v>4458</v>
      </c>
      <c r="O1109" s="6"/>
    </row>
    <row r="1110" spans="1:15">
      <c r="A1110" s="7" t="s">
        <v>4454</v>
      </c>
      <c r="B1110" s="6" t="s">
        <v>4772</v>
      </c>
      <c r="C1110" s="6" t="s">
        <v>4796</v>
      </c>
      <c r="D1110" s="6" t="s">
        <v>4797</v>
      </c>
      <c r="E1110" s="14" t="s">
        <v>4472</v>
      </c>
      <c r="F1110" s="7" t="s">
        <v>135</v>
      </c>
      <c r="G1110" s="16" t="s">
        <v>4798</v>
      </c>
      <c r="H1110" s="6" t="s">
        <v>4527</v>
      </c>
      <c r="I1110" s="6" t="s">
        <v>226</v>
      </c>
      <c r="J1110" s="6" t="s">
        <v>30</v>
      </c>
      <c r="K1110" s="6">
        <v>27606</v>
      </c>
      <c r="L1110" s="6" t="s">
        <v>227</v>
      </c>
      <c r="M1110" s="6" t="s">
        <v>4528</v>
      </c>
      <c r="N1110" s="7" t="s">
        <v>4458</v>
      </c>
      <c r="O1110" s="6"/>
    </row>
    <row r="1111" spans="1:15">
      <c r="A1111" s="5" t="s">
        <v>4454</v>
      </c>
      <c r="B1111" s="2" t="s">
        <v>3986</v>
      </c>
      <c r="C1111" s="2" t="s">
        <v>92</v>
      </c>
      <c r="D1111" s="2" t="s">
        <v>4462</v>
      </c>
      <c r="E1111" s="12" t="s">
        <v>4463</v>
      </c>
      <c r="F1111" s="5" t="s">
        <v>135</v>
      </c>
      <c r="G1111" s="5" t="s">
        <v>4464</v>
      </c>
      <c r="H1111" s="2" t="s">
        <v>3544</v>
      </c>
      <c r="I1111" s="2" t="s">
        <v>226</v>
      </c>
      <c r="J1111" s="2" t="s">
        <v>30</v>
      </c>
      <c r="K1111" s="2">
        <v>27606</v>
      </c>
      <c r="L1111" s="4" t="s">
        <v>227</v>
      </c>
      <c r="M1111" s="2" t="s">
        <v>4457</v>
      </c>
      <c r="N1111" s="5" t="s">
        <v>4458</v>
      </c>
    </row>
    <row r="1112" spans="1:15">
      <c r="A1112" s="7" t="s">
        <v>4454</v>
      </c>
      <c r="B1112" s="6" t="s">
        <v>4768</v>
      </c>
      <c r="C1112" s="6" t="s">
        <v>4799</v>
      </c>
      <c r="D1112" s="6" t="s">
        <v>884</v>
      </c>
      <c r="E1112" s="14" t="s">
        <v>4472</v>
      </c>
      <c r="F1112" s="7" t="s">
        <v>135</v>
      </c>
      <c r="G1112" s="16" t="s">
        <v>4800</v>
      </c>
      <c r="H1112" s="6" t="s">
        <v>3544</v>
      </c>
      <c r="I1112" s="6" t="s">
        <v>226</v>
      </c>
      <c r="J1112" s="6" t="s">
        <v>30</v>
      </c>
      <c r="K1112" s="6">
        <v>27606</v>
      </c>
      <c r="L1112" s="6" t="s">
        <v>227</v>
      </c>
      <c r="M1112" s="6" t="s">
        <v>4457</v>
      </c>
      <c r="N1112" s="7" t="s">
        <v>4458</v>
      </c>
      <c r="O1112" s="6"/>
    </row>
    <row r="1113" spans="1:15">
      <c r="A1113" s="7" t="s">
        <v>4454</v>
      </c>
      <c r="B1113" s="6" t="s">
        <v>4801</v>
      </c>
      <c r="C1113" s="6" t="s">
        <v>4802</v>
      </c>
      <c r="D1113" s="6" t="s">
        <v>4803</v>
      </c>
      <c r="E1113" s="14" t="s">
        <v>4472</v>
      </c>
      <c r="F1113" s="7" t="s">
        <v>135</v>
      </c>
      <c r="G1113" s="16" t="s">
        <v>4804</v>
      </c>
      <c r="H1113" s="6" t="s">
        <v>3544</v>
      </c>
      <c r="I1113" s="6" t="s">
        <v>226</v>
      </c>
      <c r="J1113" s="6" t="s">
        <v>30</v>
      </c>
      <c r="K1113" s="6">
        <v>27606</v>
      </c>
      <c r="L1113" s="6" t="s">
        <v>227</v>
      </c>
      <c r="M1113" s="6" t="s">
        <v>4457</v>
      </c>
      <c r="N1113" s="7" t="s">
        <v>4458</v>
      </c>
      <c r="O1113" s="6"/>
    </row>
    <row r="1114" spans="1:15">
      <c r="A1114" s="7" t="s">
        <v>4454</v>
      </c>
      <c r="B1114" s="6" t="s">
        <v>4788</v>
      </c>
      <c r="C1114" s="6" t="s">
        <v>4805</v>
      </c>
      <c r="D1114" s="6" t="s">
        <v>4806</v>
      </c>
      <c r="E1114" s="14" t="s">
        <v>4472</v>
      </c>
      <c r="F1114" s="7" t="s">
        <v>135</v>
      </c>
      <c r="G1114" s="16" t="s">
        <v>4807</v>
      </c>
      <c r="H1114" s="6" t="s">
        <v>4527</v>
      </c>
      <c r="I1114" s="6" t="s">
        <v>226</v>
      </c>
      <c r="J1114" s="6" t="s">
        <v>30</v>
      </c>
      <c r="K1114" s="6">
        <v>27606</v>
      </c>
      <c r="L1114" s="6" t="s">
        <v>227</v>
      </c>
      <c r="M1114" s="6" t="s">
        <v>4528</v>
      </c>
      <c r="N1114" s="7" t="s">
        <v>4458</v>
      </c>
      <c r="O1114" s="6"/>
    </row>
    <row r="1115" spans="1:15">
      <c r="A1115" s="7" t="s">
        <v>4454</v>
      </c>
      <c r="B1115" s="6" t="s">
        <v>4768</v>
      </c>
      <c r="C1115" s="6" t="s">
        <v>4808</v>
      </c>
      <c r="D1115" s="6" t="s">
        <v>4769</v>
      </c>
      <c r="E1115" s="14" t="s">
        <v>4472</v>
      </c>
      <c r="F1115" s="7" t="s">
        <v>135</v>
      </c>
      <c r="G1115" s="16" t="s">
        <v>4809</v>
      </c>
      <c r="H1115" s="6" t="s">
        <v>3544</v>
      </c>
      <c r="I1115" s="6" t="s">
        <v>226</v>
      </c>
      <c r="J1115" s="6" t="s">
        <v>30</v>
      </c>
      <c r="K1115" s="6">
        <v>27606</v>
      </c>
      <c r="L1115" s="6" t="s">
        <v>227</v>
      </c>
      <c r="M1115" s="6" t="s">
        <v>4457</v>
      </c>
      <c r="N1115" s="7" t="s">
        <v>4458</v>
      </c>
      <c r="O1115" s="6"/>
    </row>
    <row r="1116" spans="1:15">
      <c r="A1116" s="7" t="s">
        <v>4454</v>
      </c>
      <c r="B1116" s="6" t="s">
        <v>4810</v>
      </c>
      <c r="C1116" s="6" t="s">
        <v>4811</v>
      </c>
      <c r="D1116" s="6" t="s">
        <v>4812</v>
      </c>
      <c r="E1116" s="14" t="s">
        <v>4472</v>
      </c>
      <c r="F1116" s="7" t="s">
        <v>135</v>
      </c>
      <c r="G1116" s="16" t="s">
        <v>4813</v>
      </c>
      <c r="H1116" s="6" t="s">
        <v>3544</v>
      </c>
      <c r="I1116" s="6" t="s">
        <v>226</v>
      </c>
      <c r="J1116" s="6" t="s">
        <v>30</v>
      </c>
      <c r="K1116" s="6">
        <v>27606</v>
      </c>
      <c r="L1116" s="6" t="s">
        <v>227</v>
      </c>
      <c r="M1116" s="6" t="s">
        <v>4457</v>
      </c>
      <c r="N1116" s="7" t="s">
        <v>4458</v>
      </c>
      <c r="O1116" s="6"/>
    </row>
    <row r="1117" spans="1:15">
      <c r="A1117" s="7" t="s">
        <v>4454</v>
      </c>
      <c r="B1117" s="6" t="s">
        <v>4778</v>
      </c>
      <c r="C1117" s="6" t="s">
        <v>4814</v>
      </c>
      <c r="D1117" s="6" t="s">
        <v>2488</v>
      </c>
      <c r="E1117" s="14" t="s">
        <v>4472</v>
      </c>
      <c r="F1117" s="7" t="s">
        <v>135</v>
      </c>
      <c r="G1117" s="16" t="s">
        <v>4815</v>
      </c>
      <c r="H1117" s="6" t="s">
        <v>4527</v>
      </c>
      <c r="I1117" s="6" t="s">
        <v>226</v>
      </c>
      <c r="J1117" s="6" t="s">
        <v>30</v>
      </c>
      <c r="K1117" s="6">
        <v>27606</v>
      </c>
      <c r="L1117" s="6" t="s">
        <v>227</v>
      </c>
      <c r="M1117" s="6" t="s">
        <v>4528</v>
      </c>
      <c r="N1117" s="7" t="s">
        <v>4458</v>
      </c>
      <c r="O1117" s="6"/>
    </row>
    <row r="1118" spans="1:15">
      <c r="A1118" s="7" t="s">
        <v>4454</v>
      </c>
      <c r="B1118" s="6" t="s">
        <v>4786</v>
      </c>
      <c r="C1118" s="6" t="s">
        <v>4814</v>
      </c>
      <c r="D1118" s="6" t="s">
        <v>4816</v>
      </c>
      <c r="E1118" s="14" t="s">
        <v>4472</v>
      </c>
      <c r="F1118" s="7" t="s">
        <v>135</v>
      </c>
      <c r="G1118" s="16" t="s">
        <v>4817</v>
      </c>
      <c r="H1118" s="6" t="s">
        <v>3544</v>
      </c>
      <c r="I1118" s="6" t="s">
        <v>226</v>
      </c>
      <c r="J1118" s="6" t="s">
        <v>30</v>
      </c>
      <c r="K1118" s="6">
        <v>27606</v>
      </c>
      <c r="L1118" s="6" t="s">
        <v>227</v>
      </c>
      <c r="M1118" s="6" t="s">
        <v>4457</v>
      </c>
      <c r="N1118" s="7" t="s">
        <v>4458</v>
      </c>
      <c r="O1118" s="6"/>
    </row>
    <row r="1119" spans="1:15">
      <c r="A1119" s="7" t="s">
        <v>4454</v>
      </c>
      <c r="B1119" s="6" t="s">
        <v>4772</v>
      </c>
      <c r="C1119" s="6" t="s">
        <v>4818</v>
      </c>
      <c r="D1119" s="6" t="s">
        <v>4819</v>
      </c>
      <c r="E1119" s="14" t="s">
        <v>4472</v>
      </c>
      <c r="F1119" s="7" t="s">
        <v>135</v>
      </c>
      <c r="G1119" s="16" t="s">
        <v>4820</v>
      </c>
      <c r="H1119" s="6" t="s">
        <v>3544</v>
      </c>
      <c r="I1119" s="6" t="s">
        <v>226</v>
      </c>
      <c r="J1119" s="6" t="s">
        <v>30</v>
      </c>
      <c r="K1119" s="6">
        <v>27606</v>
      </c>
      <c r="L1119" s="6" t="s">
        <v>227</v>
      </c>
      <c r="M1119" s="6" t="s">
        <v>4457</v>
      </c>
      <c r="N1119" s="7" t="s">
        <v>4458</v>
      </c>
      <c r="O1119" s="6"/>
    </row>
    <row r="1120" spans="1:15">
      <c r="A1120" s="7" t="s">
        <v>4454</v>
      </c>
      <c r="B1120" s="6" t="s">
        <v>4778</v>
      </c>
      <c r="C1120" s="6" t="s">
        <v>4821</v>
      </c>
      <c r="D1120" s="6" t="s">
        <v>4822</v>
      </c>
      <c r="E1120" s="14" t="s">
        <v>4472</v>
      </c>
      <c r="F1120" s="7" t="s">
        <v>135</v>
      </c>
      <c r="G1120" s="16" t="s">
        <v>4823</v>
      </c>
      <c r="H1120" s="6" t="s">
        <v>4527</v>
      </c>
      <c r="I1120" s="6" t="s">
        <v>226</v>
      </c>
      <c r="J1120" s="6" t="s">
        <v>30</v>
      </c>
      <c r="K1120" s="6">
        <v>27606</v>
      </c>
      <c r="L1120" s="6" t="s">
        <v>227</v>
      </c>
      <c r="M1120" s="6" t="s">
        <v>4528</v>
      </c>
      <c r="N1120" s="7" t="s">
        <v>4458</v>
      </c>
      <c r="O1120" s="6"/>
    </row>
    <row r="1121" spans="1:15">
      <c r="A1121" s="7" t="s">
        <v>4454</v>
      </c>
      <c r="B1121" s="6" t="s">
        <v>4772</v>
      </c>
      <c r="C1121" s="6" t="s">
        <v>4821</v>
      </c>
      <c r="D1121" s="6" t="s">
        <v>2331</v>
      </c>
      <c r="E1121" s="14" t="s">
        <v>4472</v>
      </c>
      <c r="F1121" s="7" t="s">
        <v>135</v>
      </c>
      <c r="G1121" s="16" t="s">
        <v>4824</v>
      </c>
      <c r="H1121" s="6" t="s">
        <v>3544</v>
      </c>
      <c r="I1121" s="6" t="s">
        <v>226</v>
      </c>
      <c r="J1121" s="6" t="s">
        <v>30</v>
      </c>
      <c r="K1121" s="6">
        <v>27606</v>
      </c>
      <c r="L1121" s="6" t="s">
        <v>227</v>
      </c>
      <c r="M1121" s="6" t="s">
        <v>4457</v>
      </c>
      <c r="N1121" s="7" t="s">
        <v>4458</v>
      </c>
      <c r="O1121" s="6"/>
    </row>
    <row r="1122" spans="1:15">
      <c r="A1122" s="5" t="s">
        <v>4454</v>
      </c>
      <c r="B1122" s="2" t="s">
        <v>4467</v>
      </c>
      <c r="C1122" s="2" t="s">
        <v>4468</v>
      </c>
      <c r="D1122" s="2" t="s">
        <v>4469</v>
      </c>
      <c r="E1122" s="12" t="str">
        <f>HYPERLINK("https://twitter.com/Jamila_TV","@Jamila_TV")</f>
        <v>@Jamila_TV</v>
      </c>
      <c r="F1122" s="5" t="s">
        <v>135</v>
      </c>
      <c r="G1122" s="5" t="s">
        <v>4470</v>
      </c>
      <c r="H1122" s="2" t="s">
        <v>3544</v>
      </c>
      <c r="I1122" s="2" t="s">
        <v>226</v>
      </c>
      <c r="J1122" s="2" t="s">
        <v>30</v>
      </c>
      <c r="K1122" s="2">
        <v>27606</v>
      </c>
      <c r="L1122" s="4" t="s">
        <v>227</v>
      </c>
      <c r="M1122" s="2" t="s">
        <v>4457</v>
      </c>
      <c r="N1122" s="5" t="s">
        <v>4458</v>
      </c>
    </row>
    <row r="1123" spans="1:15">
      <c r="A1123" s="7" t="s">
        <v>4454</v>
      </c>
      <c r="B1123" s="6" t="s">
        <v>4786</v>
      </c>
      <c r="C1123" s="6" t="s">
        <v>4330</v>
      </c>
      <c r="D1123" s="6" t="s">
        <v>346</v>
      </c>
      <c r="E1123" s="14" t="s">
        <v>4472</v>
      </c>
      <c r="F1123" s="7" t="s">
        <v>135</v>
      </c>
      <c r="G1123" s="16" t="s">
        <v>4825</v>
      </c>
      <c r="H1123" s="6" t="s">
        <v>3544</v>
      </c>
      <c r="I1123" s="6" t="s">
        <v>226</v>
      </c>
      <c r="J1123" s="6" t="s">
        <v>30</v>
      </c>
      <c r="K1123" s="6">
        <v>27606</v>
      </c>
      <c r="L1123" s="6" t="s">
        <v>227</v>
      </c>
      <c r="M1123" s="6" t="s">
        <v>4457</v>
      </c>
      <c r="N1123" s="7" t="s">
        <v>4458</v>
      </c>
      <c r="O1123" s="6"/>
    </row>
    <row r="1124" spans="1:15">
      <c r="A1124" s="7" t="s">
        <v>4454</v>
      </c>
      <c r="B1124" s="6" t="s">
        <v>4768</v>
      </c>
      <c r="C1124" s="6" t="s">
        <v>1809</v>
      </c>
      <c r="D1124" s="6" t="s">
        <v>4826</v>
      </c>
      <c r="E1124" s="14" t="s">
        <v>4472</v>
      </c>
      <c r="F1124" s="7" t="s">
        <v>135</v>
      </c>
      <c r="G1124" s="16" t="s">
        <v>4827</v>
      </c>
      <c r="H1124" s="6" t="s">
        <v>4527</v>
      </c>
      <c r="I1124" s="6" t="s">
        <v>226</v>
      </c>
      <c r="J1124" s="6" t="s">
        <v>30</v>
      </c>
      <c r="K1124" s="6">
        <v>27606</v>
      </c>
      <c r="L1124" s="6" t="s">
        <v>227</v>
      </c>
      <c r="M1124" s="6" t="s">
        <v>4528</v>
      </c>
      <c r="N1124" s="7" t="s">
        <v>4458</v>
      </c>
      <c r="O1124" s="6"/>
    </row>
    <row r="1125" spans="1:15">
      <c r="A1125" s="5" t="s">
        <v>4454</v>
      </c>
      <c r="B1125" s="2" t="s">
        <v>4467</v>
      </c>
      <c r="C1125" s="2" t="s">
        <v>485</v>
      </c>
      <c r="D1125" s="2" t="s">
        <v>4471</v>
      </c>
      <c r="E1125" s="16" t="s">
        <v>4472</v>
      </c>
      <c r="F1125" s="5" t="s">
        <v>135</v>
      </c>
      <c r="G1125" s="5" t="s">
        <v>4473</v>
      </c>
      <c r="H1125" s="2" t="s">
        <v>3544</v>
      </c>
      <c r="I1125" s="2" t="s">
        <v>226</v>
      </c>
      <c r="J1125" s="2" t="s">
        <v>30</v>
      </c>
      <c r="K1125" s="2">
        <v>27606</v>
      </c>
      <c r="L1125" s="4" t="s">
        <v>227</v>
      </c>
      <c r="M1125" s="2" t="s">
        <v>4457</v>
      </c>
      <c r="N1125" s="5" t="s">
        <v>4458</v>
      </c>
    </row>
    <row r="1126" spans="1:15">
      <c r="A1126" s="7" t="s">
        <v>4454</v>
      </c>
      <c r="B1126" s="2" t="s">
        <v>673</v>
      </c>
      <c r="C1126" s="2" t="s">
        <v>246</v>
      </c>
      <c r="D1126" s="2" t="s">
        <v>4521</v>
      </c>
      <c r="E1126" s="5" t="s">
        <v>4519</v>
      </c>
      <c r="F1126" s="5" t="s">
        <v>135</v>
      </c>
      <c r="G1126" s="5" t="s">
        <v>4522</v>
      </c>
      <c r="H1126" s="2" t="s">
        <v>3544</v>
      </c>
      <c r="I1126" s="2" t="s">
        <v>226</v>
      </c>
      <c r="J1126" s="2" t="s">
        <v>30</v>
      </c>
      <c r="K1126" s="2">
        <v>27606</v>
      </c>
      <c r="L1126" s="2" t="s">
        <v>227</v>
      </c>
      <c r="M1126" s="2" t="s">
        <v>4457</v>
      </c>
      <c r="N1126" s="5" t="s">
        <v>4458</v>
      </c>
    </row>
    <row r="1127" spans="1:15">
      <c r="A1127" s="7" t="s">
        <v>4454</v>
      </c>
      <c r="B1127" s="6" t="s">
        <v>4828</v>
      </c>
      <c r="C1127" s="6" t="s">
        <v>3209</v>
      </c>
      <c r="D1127" s="6" t="s">
        <v>4829</v>
      </c>
      <c r="E1127" s="14" t="s">
        <v>4472</v>
      </c>
      <c r="F1127" s="7" t="s">
        <v>135</v>
      </c>
      <c r="G1127" s="16" t="s">
        <v>4830</v>
      </c>
      <c r="H1127" s="6" t="s">
        <v>4527</v>
      </c>
      <c r="I1127" s="6" t="s">
        <v>226</v>
      </c>
      <c r="J1127" s="6" t="s">
        <v>30</v>
      </c>
      <c r="K1127" s="6">
        <v>27606</v>
      </c>
      <c r="L1127" s="6" t="s">
        <v>227</v>
      </c>
      <c r="M1127" s="6" t="s">
        <v>4528</v>
      </c>
      <c r="N1127" s="7" t="s">
        <v>4458</v>
      </c>
      <c r="O1127" s="6"/>
    </row>
    <row r="1128" spans="1:15">
      <c r="A1128" s="7" t="s">
        <v>4454</v>
      </c>
      <c r="B1128" s="6" t="s">
        <v>4778</v>
      </c>
      <c r="C1128" s="6" t="s">
        <v>3209</v>
      </c>
      <c r="D1128" s="6" t="s">
        <v>4831</v>
      </c>
      <c r="E1128" s="14" t="s">
        <v>4472</v>
      </c>
      <c r="F1128" s="7" t="s">
        <v>135</v>
      </c>
      <c r="G1128" s="16" t="s">
        <v>4832</v>
      </c>
      <c r="H1128" s="6" t="s">
        <v>3544</v>
      </c>
      <c r="I1128" s="6" t="s">
        <v>226</v>
      </c>
      <c r="J1128" s="6" t="s">
        <v>30</v>
      </c>
      <c r="K1128" s="6">
        <v>27606</v>
      </c>
      <c r="L1128" s="6" t="s">
        <v>227</v>
      </c>
      <c r="M1128" s="6" t="s">
        <v>4457</v>
      </c>
      <c r="N1128" s="7" t="s">
        <v>4458</v>
      </c>
      <c r="O1128" s="6"/>
    </row>
    <row r="1129" spans="1:15">
      <c r="A1129" s="7" t="s">
        <v>4454</v>
      </c>
      <c r="B1129" s="6" t="s">
        <v>4768</v>
      </c>
      <c r="C1129" s="6" t="s">
        <v>4833</v>
      </c>
      <c r="D1129" s="6" t="s">
        <v>4834</v>
      </c>
      <c r="E1129" s="14" t="s">
        <v>4472</v>
      </c>
      <c r="F1129" s="7" t="s">
        <v>135</v>
      </c>
      <c r="G1129" s="16" t="s">
        <v>4835</v>
      </c>
      <c r="H1129" s="6" t="s">
        <v>3544</v>
      </c>
      <c r="I1129" s="6" t="s">
        <v>226</v>
      </c>
      <c r="J1129" s="6" t="s">
        <v>30</v>
      </c>
      <c r="K1129" s="6">
        <v>27606</v>
      </c>
      <c r="L1129" s="6" t="s">
        <v>227</v>
      </c>
      <c r="M1129" s="6" t="s">
        <v>4457</v>
      </c>
      <c r="N1129" s="7" t="s">
        <v>4458</v>
      </c>
      <c r="O1129" s="6"/>
    </row>
    <row r="1130" spans="1:15">
      <c r="A1130" s="7" t="s">
        <v>4454</v>
      </c>
      <c r="B1130" s="6" t="s">
        <v>170</v>
      </c>
      <c r="C1130" s="6" t="s">
        <v>4836</v>
      </c>
      <c r="D1130" s="6" t="s">
        <v>4583</v>
      </c>
      <c r="E1130" s="14" t="s">
        <v>4472</v>
      </c>
      <c r="F1130" s="7" t="s">
        <v>135</v>
      </c>
      <c r="G1130" s="16" t="s">
        <v>4837</v>
      </c>
      <c r="H1130" s="6" t="s">
        <v>4527</v>
      </c>
      <c r="I1130" s="6" t="s">
        <v>226</v>
      </c>
      <c r="J1130" s="6" t="s">
        <v>30</v>
      </c>
      <c r="K1130" s="6">
        <v>27606</v>
      </c>
      <c r="L1130" s="6" t="s">
        <v>227</v>
      </c>
      <c r="M1130" s="6" t="s">
        <v>4528</v>
      </c>
      <c r="N1130" s="7" t="s">
        <v>4458</v>
      </c>
      <c r="O1130" s="6"/>
    </row>
    <row r="1131" spans="1:15">
      <c r="A1131" s="5" t="s">
        <v>4454</v>
      </c>
      <c r="B1131" s="2" t="s">
        <v>3986</v>
      </c>
      <c r="C1131" s="4" t="s">
        <v>4455</v>
      </c>
      <c r="D1131" s="4" t="s">
        <v>27</v>
      </c>
      <c r="E1131" s="5" t="s">
        <v>4456</v>
      </c>
      <c r="F1131" s="5" t="s">
        <v>135</v>
      </c>
      <c r="G1131" s="5" t="str">
        <f>HYPERLINK("mailto:kbrown@wral.com","kbrown@wral.com")</f>
        <v>kbrown@wral.com</v>
      </c>
      <c r="H1131" s="2" t="s">
        <v>3544</v>
      </c>
      <c r="I1131" s="2" t="s">
        <v>226</v>
      </c>
      <c r="J1131" s="2" t="s">
        <v>30</v>
      </c>
      <c r="K1131" s="2">
        <v>27606</v>
      </c>
      <c r="L1131" s="2" t="s">
        <v>227</v>
      </c>
      <c r="M1131" s="2" t="s">
        <v>4457</v>
      </c>
      <c r="N1131" s="5" t="s">
        <v>4458</v>
      </c>
    </row>
    <row r="1132" spans="1:15">
      <c r="A1132" s="7" t="s">
        <v>4454</v>
      </c>
      <c r="B1132" s="2" t="s">
        <v>4517</v>
      </c>
      <c r="C1132" s="2" t="s">
        <v>22</v>
      </c>
      <c r="D1132" s="2" t="s">
        <v>4518</v>
      </c>
      <c r="E1132" s="5" t="s">
        <v>4519</v>
      </c>
      <c r="F1132" s="5" t="s">
        <v>135</v>
      </c>
      <c r="G1132" s="5" t="s">
        <v>4520</v>
      </c>
      <c r="H1132" s="2" t="s">
        <v>3544</v>
      </c>
      <c r="I1132" s="2" t="s">
        <v>226</v>
      </c>
      <c r="J1132" s="2" t="s">
        <v>30</v>
      </c>
      <c r="K1132" s="2">
        <v>27606</v>
      </c>
      <c r="L1132" s="2" t="s">
        <v>227</v>
      </c>
      <c r="M1132" s="2" t="s">
        <v>4457</v>
      </c>
      <c r="N1132" s="5" t="s">
        <v>4458</v>
      </c>
    </row>
    <row r="1133" spans="1:15">
      <c r="A1133" s="7" t="s">
        <v>4454</v>
      </c>
      <c r="B1133" s="6" t="s">
        <v>4778</v>
      </c>
      <c r="C1133" s="6" t="s">
        <v>4838</v>
      </c>
      <c r="D1133" s="6" t="s">
        <v>3423</v>
      </c>
      <c r="E1133" s="14" t="s">
        <v>4472</v>
      </c>
      <c r="F1133" s="7" t="s">
        <v>135</v>
      </c>
      <c r="G1133" s="16" t="s">
        <v>4839</v>
      </c>
      <c r="H1133" s="6" t="s">
        <v>3544</v>
      </c>
      <c r="I1133" s="6" t="s">
        <v>226</v>
      </c>
      <c r="J1133" s="6" t="s">
        <v>30</v>
      </c>
      <c r="K1133" s="6">
        <v>27606</v>
      </c>
      <c r="L1133" s="6" t="s">
        <v>227</v>
      </c>
      <c r="M1133" s="6" t="s">
        <v>4457</v>
      </c>
      <c r="N1133" s="7" t="s">
        <v>4458</v>
      </c>
      <c r="O1133" s="6"/>
    </row>
    <row r="1134" spans="1:15">
      <c r="A1134" s="7" t="s">
        <v>4454</v>
      </c>
      <c r="B1134" s="6" t="s">
        <v>4772</v>
      </c>
      <c r="C1134" s="6" t="s">
        <v>3772</v>
      </c>
      <c r="D1134" s="6" t="s">
        <v>4840</v>
      </c>
      <c r="E1134" s="14" t="s">
        <v>4472</v>
      </c>
      <c r="F1134" s="7" t="s">
        <v>135</v>
      </c>
      <c r="G1134" s="16" t="s">
        <v>4841</v>
      </c>
      <c r="H1134" s="6" t="s">
        <v>3544</v>
      </c>
      <c r="I1134" s="6" t="s">
        <v>226</v>
      </c>
      <c r="J1134" s="6" t="s">
        <v>30</v>
      </c>
      <c r="K1134" s="6">
        <v>27606</v>
      </c>
      <c r="L1134" s="6" t="s">
        <v>227</v>
      </c>
      <c r="M1134" s="6" t="s">
        <v>4457</v>
      </c>
      <c r="N1134" s="7" t="s">
        <v>4458</v>
      </c>
      <c r="O1134" s="6"/>
    </row>
    <row r="1135" spans="1:15">
      <c r="A1135" s="5" t="s">
        <v>4454</v>
      </c>
      <c r="B1135" s="2" t="s">
        <v>3986</v>
      </c>
      <c r="C1135" s="2" t="s">
        <v>1015</v>
      </c>
      <c r="D1135" s="2" t="s">
        <v>1632</v>
      </c>
      <c r="E1135" s="12" t="s">
        <v>4465</v>
      </c>
      <c r="F1135" s="5" t="s">
        <v>135</v>
      </c>
      <c r="G1135" s="5" t="s">
        <v>4466</v>
      </c>
      <c r="H1135" s="2" t="s">
        <v>3544</v>
      </c>
      <c r="I1135" s="2" t="s">
        <v>226</v>
      </c>
      <c r="J1135" s="2" t="s">
        <v>30</v>
      </c>
      <c r="K1135" s="2">
        <v>27606</v>
      </c>
      <c r="L1135" s="4" t="s">
        <v>227</v>
      </c>
      <c r="M1135" s="2" t="s">
        <v>4457</v>
      </c>
      <c r="N1135" s="5" t="s">
        <v>4458</v>
      </c>
    </row>
    <row r="1136" spans="1:15">
      <c r="A1136" s="7" t="s">
        <v>4454</v>
      </c>
      <c r="B1136" s="6" t="s">
        <v>4842</v>
      </c>
      <c r="C1136" s="6" t="s">
        <v>2546</v>
      </c>
      <c r="D1136" s="6" t="s">
        <v>4843</v>
      </c>
      <c r="E1136" s="14" t="s">
        <v>4472</v>
      </c>
      <c r="F1136" s="7" t="s">
        <v>135</v>
      </c>
      <c r="G1136" s="16" t="s">
        <v>4844</v>
      </c>
      <c r="H1136" s="6" t="s">
        <v>4527</v>
      </c>
      <c r="I1136" s="6" t="s">
        <v>226</v>
      </c>
      <c r="J1136" s="6" t="s">
        <v>30</v>
      </c>
      <c r="K1136" s="6">
        <v>27606</v>
      </c>
      <c r="L1136" s="6" t="s">
        <v>227</v>
      </c>
      <c r="M1136" s="6" t="s">
        <v>4528</v>
      </c>
      <c r="N1136" s="7" t="s">
        <v>4458</v>
      </c>
      <c r="O1136" s="6"/>
    </row>
    <row r="1137" spans="1:15">
      <c r="A1137" s="5" t="s">
        <v>4454</v>
      </c>
      <c r="B1137" s="2" t="s">
        <v>4478</v>
      </c>
      <c r="C1137" s="2" t="s">
        <v>319</v>
      </c>
      <c r="D1137" s="2" t="s">
        <v>2480</v>
      </c>
      <c r="E1137" s="12" t="s">
        <v>4479</v>
      </c>
      <c r="F1137" s="5" t="s">
        <v>135</v>
      </c>
      <c r="G1137" s="5" t="str">
        <f>HYPERLINK("mailto:lauraleslie@wral.com","lauraleslie@wral.com")</f>
        <v>lauraleslie@wral.com</v>
      </c>
      <c r="H1137" s="2" t="s">
        <v>3544</v>
      </c>
      <c r="I1137" s="2" t="s">
        <v>226</v>
      </c>
      <c r="J1137" s="2" t="s">
        <v>30</v>
      </c>
      <c r="K1137" s="2">
        <v>27606</v>
      </c>
      <c r="L1137" s="4" t="s">
        <v>227</v>
      </c>
      <c r="M1137" s="2" t="s">
        <v>4480</v>
      </c>
      <c r="N1137" s="5" t="s">
        <v>4458</v>
      </c>
    </row>
    <row r="1138" spans="1:15">
      <c r="A1138" s="7" t="s">
        <v>4454</v>
      </c>
      <c r="B1138" s="6" t="s">
        <v>4778</v>
      </c>
      <c r="C1138" s="6" t="s">
        <v>1963</v>
      </c>
      <c r="D1138" s="6" t="s">
        <v>4845</v>
      </c>
      <c r="E1138" s="14" t="s">
        <v>4472</v>
      </c>
      <c r="F1138" s="7" t="s">
        <v>135</v>
      </c>
      <c r="G1138" s="16" t="s">
        <v>4846</v>
      </c>
      <c r="H1138" s="6" t="s">
        <v>3544</v>
      </c>
      <c r="I1138" s="6" t="s">
        <v>226</v>
      </c>
      <c r="J1138" s="6" t="s">
        <v>30</v>
      </c>
      <c r="K1138" s="6">
        <v>27606</v>
      </c>
      <c r="L1138" s="6" t="s">
        <v>227</v>
      </c>
      <c r="M1138" s="6" t="s">
        <v>4457</v>
      </c>
      <c r="N1138" s="7" t="s">
        <v>4458</v>
      </c>
      <c r="O1138" s="6"/>
    </row>
    <row r="1139" spans="1:15">
      <c r="A1139" s="7" t="s">
        <v>4454</v>
      </c>
      <c r="B1139" s="6" t="s">
        <v>4772</v>
      </c>
      <c r="C1139" s="6" t="s">
        <v>1963</v>
      </c>
      <c r="D1139" s="6" t="s">
        <v>4847</v>
      </c>
      <c r="E1139" s="14" t="s">
        <v>4472</v>
      </c>
      <c r="F1139" s="7" t="s">
        <v>135</v>
      </c>
      <c r="G1139" s="16" t="s">
        <v>4848</v>
      </c>
      <c r="H1139" s="6" t="s">
        <v>3544</v>
      </c>
      <c r="I1139" s="6" t="s">
        <v>226</v>
      </c>
      <c r="J1139" s="6" t="s">
        <v>30</v>
      </c>
      <c r="K1139" s="6">
        <v>27606</v>
      </c>
      <c r="L1139" s="6" t="s">
        <v>227</v>
      </c>
      <c r="M1139" s="6" t="s">
        <v>4457</v>
      </c>
      <c r="N1139" s="7" t="s">
        <v>4458</v>
      </c>
      <c r="O1139" s="6"/>
    </row>
    <row r="1140" spans="1:15">
      <c r="A1140" s="7" t="s">
        <v>4454</v>
      </c>
      <c r="B1140" s="6" t="s">
        <v>4772</v>
      </c>
      <c r="C1140" s="6" t="s">
        <v>1963</v>
      </c>
      <c r="D1140" s="6" t="s">
        <v>4849</v>
      </c>
      <c r="E1140" s="14" t="s">
        <v>4472</v>
      </c>
      <c r="F1140" s="7" t="s">
        <v>135</v>
      </c>
      <c r="G1140" s="16" t="s">
        <v>4850</v>
      </c>
      <c r="H1140" s="6" t="s">
        <v>4527</v>
      </c>
      <c r="I1140" s="6" t="s">
        <v>226</v>
      </c>
      <c r="J1140" s="6" t="s">
        <v>30</v>
      </c>
      <c r="K1140" s="6">
        <v>27606</v>
      </c>
      <c r="L1140" s="6" t="s">
        <v>227</v>
      </c>
      <c r="M1140" s="6" t="s">
        <v>4528</v>
      </c>
      <c r="N1140" s="7" t="s">
        <v>4458</v>
      </c>
      <c r="O1140" s="6"/>
    </row>
    <row r="1141" spans="1:15">
      <c r="A1141" s="7" t="s">
        <v>4454</v>
      </c>
      <c r="B1141" s="6" t="s">
        <v>4768</v>
      </c>
      <c r="C1141" s="6" t="s">
        <v>4851</v>
      </c>
      <c r="D1141" s="6" t="s">
        <v>4852</v>
      </c>
      <c r="E1141" s="14" t="s">
        <v>4472</v>
      </c>
      <c r="F1141" s="7" t="s">
        <v>135</v>
      </c>
      <c r="G1141" s="16" t="s">
        <v>4853</v>
      </c>
      <c r="H1141" s="6" t="s">
        <v>4527</v>
      </c>
      <c r="I1141" s="6" t="s">
        <v>226</v>
      </c>
      <c r="J1141" s="6" t="s">
        <v>30</v>
      </c>
      <c r="K1141" s="6">
        <v>27606</v>
      </c>
      <c r="L1141" s="6" t="s">
        <v>227</v>
      </c>
      <c r="M1141" s="6" t="s">
        <v>4528</v>
      </c>
      <c r="N1141" s="7" t="s">
        <v>4458</v>
      </c>
      <c r="O1141" s="6"/>
    </row>
    <row r="1142" spans="1:15">
      <c r="A1142" s="7" t="s">
        <v>4454</v>
      </c>
      <c r="B1142" s="6" t="s">
        <v>4854</v>
      </c>
      <c r="C1142" s="6" t="s">
        <v>4855</v>
      </c>
      <c r="D1142" s="6" t="s">
        <v>4856</v>
      </c>
      <c r="E1142" s="14" t="s">
        <v>4472</v>
      </c>
      <c r="F1142" s="7" t="s">
        <v>135</v>
      </c>
      <c r="G1142" s="16" t="s">
        <v>4857</v>
      </c>
      <c r="H1142" s="6" t="s">
        <v>4527</v>
      </c>
      <c r="I1142" s="6" t="s">
        <v>226</v>
      </c>
      <c r="J1142" s="6" t="s">
        <v>30</v>
      </c>
      <c r="K1142" s="6">
        <v>27606</v>
      </c>
      <c r="L1142" s="6" t="s">
        <v>227</v>
      </c>
      <c r="M1142" s="6" t="s">
        <v>4528</v>
      </c>
      <c r="N1142" s="7" t="s">
        <v>4458</v>
      </c>
      <c r="O1142" s="6"/>
    </row>
    <row r="1143" spans="1:15">
      <c r="A1143" s="7" t="s">
        <v>4454</v>
      </c>
      <c r="B1143" s="6" t="s">
        <v>4778</v>
      </c>
      <c r="C1143" s="6" t="s">
        <v>4858</v>
      </c>
      <c r="D1143" s="6" t="s">
        <v>4859</v>
      </c>
      <c r="E1143" s="14" t="s">
        <v>4472</v>
      </c>
      <c r="F1143" s="7" t="s">
        <v>135</v>
      </c>
      <c r="G1143" s="16" t="s">
        <v>4860</v>
      </c>
      <c r="H1143" s="6" t="s">
        <v>4527</v>
      </c>
      <c r="I1143" s="6" t="s">
        <v>226</v>
      </c>
      <c r="J1143" s="6" t="s">
        <v>30</v>
      </c>
      <c r="K1143" s="6">
        <v>27606</v>
      </c>
      <c r="L1143" s="6" t="s">
        <v>227</v>
      </c>
      <c r="M1143" s="6" t="s">
        <v>4528</v>
      </c>
      <c r="N1143" s="7" t="s">
        <v>4458</v>
      </c>
      <c r="O1143" s="6"/>
    </row>
    <row r="1144" spans="1:15">
      <c r="A1144" s="7" t="s">
        <v>4454</v>
      </c>
      <c r="B1144" s="6" t="s">
        <v>4772</v>
      </c>
      <c r="C1144" s="6" t="s">
        <v>4861</v>
      </c>
      <c r="D1144" s="6" t="s">
        <v>4862</v>
      </c>
      <c r="E1144" s="14" t="s">
        <v>4472</v>
      </c>
      <c r="F1144" s="7" t="s">
        <v>135</v>
      </c>
      <c r="G1144" s="16" t="s">
        <v>4863</v>
      </c>
      <c r="H1144" s="6" t="s">
        <v>4527</v>
      </c>
      <c r="I1144" s="6" t="s">
        <v>226</v>
      </c>
      <c r="J1144" s="6" t="s">
        <v>30</v>
      </c>
      <c r="K1144" s="6">
        <v>27606</v>
      </c>
      <c r="L1144" s="6" t="s">
        <v>227</v>
      </c>
      <c r="M1144" s="6" t="s">
        <v>4528</v>
      </c>
      <c r="N1144" s="7" t="s">
        <v>4458</v>
      </c>
      <c r="O1144" s="6"/>
    </row>
    <row r="1145" spans="1:15">
      <c r="A1145" s="7" t="s">
        <v>4454</v>
      </c>
      <c r="B1145" s="6" t="s">
        <v>170</v>
      </c>
      <c r="C1145" s="6" t="s">
        <v>4864</v>
      </c>
      <c r="D1145" s="6" t="s">
        <v>3051</v>
      </c>
      <c r="E1145" s="14" t="s">
        <v>4472</v>
      </c>
      <c r="F1145" s="7" t="s">
        <v>135</v>
      </c>
      <c r="G1145" s="16" t="s">
        <v>4865</v>
      </c>
      <c r="H1145" s="6" t="s">
        <v>4527</v>
      </c>
      <c r="I1145" s="6" t="s">
        <v>226</v>
      </c>
      <c r="J1145" s="6" t="s">
        <v>30</v>
      </c>
      <c r="K1145" s="6">
        <v>27606</v>
      </c>
      <c r="L1145" s="6" t="s">
        <v>227</v>
      </c>
      <c r="M1145" s="6" t="s">
        <v>4528</v>
      </c>
      <c r="N1145" s="7" t="s">
        <v>4458</v>
      </c>
      <c r="O1145" s="6"/>
    </row>
    <row r="1146" spans="1:15">
      <c r="A1146" s="7" t="s">
        <v>4454</v>
      </c>
      <c r="B1146" s="6" t="s">
        <v>4778</v>
      </c>
      <c r="C1146" s="6" t="s">
        <v>589</v>
      </c>
      <c r="D1146" s="6" t="s">
        <v>4918</v>
      </c>
      <c r="E1146" s="14" t="s">
        <v>4472</v>
      </c>
      <c r="F1146" s="7" t="s">
        <v>135</v>
      </c>
      <c r="G1146" s="16" t="s">
        <v>4869</v>
      </c>
      <c r="H1146" s="6" t="s">
        <v>4527</v>
      </c>
      <c r="I1146" s="6" t="s">
        <v>226</v>
      </c>
      <c r="J1146" s="6" t="s">
        <v>30</v>
      </c>
      <c r="K1146" s="6">
        <v>27606</v>
      </c>
      <c r="L1146" s="6" t="s">
        <v>227</v>
      </c>
      <c r="M1146" s="6" t="s">
        <v>4528</v>
      </c>
      <c r="N1146" s="7" t="s">
        <v>4458</v>
      </c>
      <c r="O1146" s="6"/>
    </row>
    <row r="1147" spans="1:15">
      <c r="A1147" s="7" t="s">
        <v>4454</v>
      </c>
      <c r="B1147" s="6" t="s">
        <v>4768</v>
      </c>
      <c r="C1147" s="6" t="s">
        <v>4866</v>
      </c>
      <c r="D1147" s="6" t="s">
        <v>4867</v>
      </c>
      <c r="E1147" s="14" t="s">
        <v>4472</v>
      </c>
      <c r="F1147" s="7" t="s">
        <v>135</v>
      </c>
      <c r="G1147" s="16" t="s">
        <v>4868</v>
      </c>
      <c r="H1147" s="6" t="s">
        <v>4527</v>
      </c>
      <c r="I1147" s="6" t="s">
        <v>226</v>
      </c>
      <c r="J1147" s="6" t="s">
        <v>30</v>
      </c>
      <c r="K1147" s="6">
        <v>27606</v>
      </c>
      <c r="L1147" s="6" t="s">
        <v>227</v>
      </c>
      <c r="M1147" s="6" t="s">
        <v>4528</v>
      </c>
      <c r="N1147" s="7" t="s">
        <v>4458</v>
      </c>
      <c r="O1147" s="6"/>
    </row>
    <row r="1148" spans="1:15">
      <c r="A1148" s="7" t="s">
        <v>4454</v>
      </c>
      <c r="B1148" s="6" t="s">
        <v>4778</v>
      </c>
      <c r="C1148" s="6" t="s">
        <v>4866</v>
      </c>
      <c r="D1148" s="6" t="s">
        <v>4870</v>
      </c>
      <c r="E1148" s="14" t="s">
        <v>4472</v>
      </c>
      <c r="F1148" s="7" t="s">
        <v>135</v>
      </c>
      <c r="G1148" s="16" t="s">
        <v>4871</v>
      </c>
      <c r="H1148" s="6" t="s">
        <v>4527</v>
      </c>
      <c r="I1148" s="6" t="s">
        <v>226</v>
      </c>
      <c r="J1148" s="6" t="s">
        <v>30</v>
      </c>
      <c r="K1148" s="6">
        <v>27606</v>
      </c>
      <c r="L1148" s="6" t="s">
        <v>227</v>
      </c>
      <c r="M1148" s="6" t="s">
        <v>4528</v>
      </c>
      <c r="N1148" s="7" t="s">
        <v>4458</v>
      </c>
      <c r="O1148" s="6"/>
    </row>
    <row r="1149" spans="1:15">
      <c r="A1149" s="7" t="s">
        <v>4454</v>
      </c>
      <c r="B1149" s="6" t="s">
        <v>4872</v>
      </c>
      <c r="C1149" s="6" t="s">
        <v>2146</v>
      </c>
      <c r="D1149" s="6" t="s">
        <v>4873</v>
      </c>
      <c r="E1149" s="14" t="s">
        <v>4472</v>
      </c>
      <c r="F1149" s="7" t="s">
        <v>135</v>
      </c>
      <c r="G1149" s="16" t="s">
        <v>4874</v>
      </c>
      <c r="H1149" s="6" t="s">
        <v>4527</v>
      </c>
      <c r="I1149" s="6" t="s">
        <v>226</v>
      </c>
      <c r="J1149" s="6" t="s">
        <v>30</v>
      </c>
      <c r="K1149" s="6">
        <v>27606</v>
      </c>
      <c r="L1149" s="6" t="s">
        <v>227</v>
      </c>
      <c r="M1149" s="6" t="s">
        <v>4528</v>
      </c>
      <c r="N1149" s="7" t="s">
        <v>4458</v>
      </c>
      <c r="O1149" s="6"/>
    </row>
    <row r="1150" spans="1:15">
      <c r="A1150" s="7" t="s">
        <v>4454</v>
      </c>
      <c r="B1150" s="6" t="s">
        <v>4772</v>
      </c>
      <c r="C1150" s="6" t="s">
        <v>4875</v>
      </c>
      <c r="D1150" s="6" t="s">
        <v>2658</v>
      </c>
      <c r="E1150" s="14" t="s">
        <v>4472</v>
      </c>
      <c r="F1150" s="7" t="s">
        <v>135</v>
      </c>
      <c r="G1150" s="16" t="s">
        <v>4876</v>
      </c>
      <c r="H1150" s="6" t="s">
        <v>4527</v>
      </c>
      <c r="I1150" s="6" t="s">
        <v>226</v>
      </c>
      <c r="J1150" s="6" t="s">
        <v>30</v>
      </c>
      <c r="K1150" s="6">
        <v>27606</v>
      </c>
      <c r="L1150" s="6" t="s">
        <v>227</v>
      </c>
      <c r="M1150" s="6" t="s">
        <v>4528</v>
      </c>
      <c r="N1150" s="7" t="s">
        <v>4458</v>
      </c>
      <c r="O1150" s="6"/>
    </row>
    <row r="1151" spans="1:15">
      <c r="A1151" s="7" t="s">
        <v>4454</v>
      </c>
      <c r="B1151" s="6" t="s">
        <v>4772</v>
      </c>
      <c r="C1151" s="6" t="s">
        <v>4736</v>
      </c>
      <c r="D1151" s="6" t="s">
        <v>4877</v>
      </c>
      <c r="E1151" s="14" t="s">
        <v>4472</v>
      </c>
      <c r="F1151" s="7" t="s">
        <v>135</v>
      </c>
      <c r="G1151" s="16" t="s">
        <v>4878</v>
      </c>
      <c r="H1151" s="6" t="s">
        <v>4527</v>
      </c>
      <c r="I1151" s="6" t="s">
        <v>226</v>
      </c>
      <c r="J1151" s="6" t="s">
        <v>30</v>
      </c>
      <c r="K1151" s="6">
        <v>27606</v>
      </c>
      <c r="L1151" s="6" t="s">
        <v>227</v>
      </c>
      <c r="M1151" s="6" t="s">
        <v>4528</v>
      </c>
      <c r="N1151" s="7" t="s">
        <v>4458</v>
      </c>
      <c r="O1151" s="6"/>
    </row>
    <row r="1152" spans="1:15">
      <c r="A1152" s="7" t="s">
        <v>4454</v>
      </c>
      <c r="B1152" s="6" t="s">
        <v>4778</v>
      </c>
      <c r="C1152" s="6" t="s">
        <v>4636</v>
      </c>
      <c r="D1152" s="6" t="s">
        <v>4471</v>
      </c>
      <c r="E1152" s="14" t="s">
        <v>4472</v>
      </c>
      <c r="F1152" s="7" t="s">
        <v>135</v>
      </c>
      <c r="G1152" s="16" t="s">
        <v>4879</v>
      </c>
      <c r="H1152" s="6" t="s">
        <v>4527</v>
      </c>
      <c r="I1152" s="6" t="s">
        <v>226</v>
      </c>
      <c r="J1152" s="6" t="s">
        <v>30</v>
      </c>
      <c r="K1152" s="6">
        <v>27606</v>
      </c>
      <c r="L1152" s="6" t="s">
        <v>227</v>
      </c>
      <c r="M1152" s="6" t="s">
        <v>4528</v>
      </c>
      <c r="N1152" s="7" t="s">
        <v>4458</v>
      </c>
      <c r="O1152" s="6"/>
    </row>
    <row r="1153" spans="1:15">
      <c r="A1153" s="7" t="s">
        <v>4454</v>
      </c>
      <c r="B1153" s="6" t="s">
        <v>4786</v>
      </c>
      <c r="C1153" s="6" t="s">
        <v>4880</v>
      </c>
      <c r="D1153" s="6" t="s">
        <v>4140</v>
      </c>
      <c r="E1153" s="14" t="s">
        <v>4472</v>
      </c>
      <c r="F1153" s="7" t="s">
        <v>135</v>
      </c>
      <c r="G1153" s="16" t="s">
        <v>4881</v>
      </c>
      <c r="H1153" s="6" t="s">
        <v>4527</v>
      </c>
      <c r="I1153" s="6" t="s">
        <v>226</v>
      </c>
      <c r="J1153" s="6" t="s">
        <v>30</v>
      </c>
      <c r="K1153" s="6">
        <v>27606</v>
      </c>
      <c r="L1153" s="6" t="s">
        <v>227</v>
      </c>
      <c r="M1153" s="6" t="s">
        <v>4528</v>
      </c>
      <c r="N1153" s="7" t="s">
        <v>4458</v>
      </c>
      <c r="O1153" s="6"/>
    </row>
    <row r="1154" spans="1:15">
      <c r="A1154" s="5" t="s">
        <v>4454</v>
      </c>
      <c r="B1154" s="2" t="s">
        <v>170</v>
      </c>
      <c r="C1154" s="2" t="s">
        <v>4508</v>
      </c>
      <c r="D1154" s="2" t="s">
        <v>4509</v>
      </c>
      <c r="E1154" s="5" t="str">
        <f>HYPERLINK("https://twitter.com/WRALMikaya","@WRALMikaya")</f>
        <v>@WRALMikaya</v>
      </c>
      <c r="F1154" s="5" t="s">
        <v>135</v>
      </c>
      <c r="G1154" s="5" t="s">
        <v>4510</v>
      </c>
      <c r="H1154" s="2" t="s">
        <v>3544</v>
      </c>
      <c r="I1154" s="2" t="s">
        <v>226</v>
      </c>
      <c r="J1154" s="2" t="s">
        <v>30</v>
      </c>
      <c r="K1154" s="2">
        <v>27606</v>
      </c>
      <c r="L1154" s="2" t="s">
        <v>227</v>
      </c>
      <c r="M1154" s="2" t="s">
        <v>4457</v>
      </c>
      <c r="N1154" s="5" t="s">
        <v>4458</v>
      </c>
    </row>
    <row r="1155" spans="1:15">
      <c r="A1155" s="7" t="s">
        <v>4454</v>
      </c>
      <c r="B1155" s="6" t="s">
        <v>4772</v>
      </c>
      <c r="C1155" s="6" t="s">
        <v>4882</v>
      </c>
      <c r="D1155" s="6" t="s">
        <v>4883</v>
      </c>
      <c r="E1155" s="14" t="s">
        <v>4472</v>
      </c>
      <c r="F1155" s="7" t="s">
        <v>135</v>
      </c>
      <c r="G1155" s="16" t="s">
        <v>4884</v>
      </c>
      <c r="H1155" s="6" t="s">
        <v>4527</v>
      </c>
      <c r="I1155" s="6" t="s">
        <v>226</v>
      </c>
      <c r="J1155" s="6" t="s">
        <v>30</v>
      </c>
      <c r="K1155" s="6">
        <v>27606</v>
      </c>
      <c r="L1155" s="6" t="s">
        <v>227</v>
      </c>
      <c r="M1155" s="6" t="s">
        <v>4528</v>
      </c>
      <c r="N1155" s="7" t="s">
        <v>4458</v>
      </c>
      <c r="O1155" s="6"/>
    </row>
    <row r="1156" spans="1:15">
      <c r="A1156" s="5" t="s">
        <v>4454</v>
      </c>
      <c r="B1156" s="2" t="s">
        <v>162</v>
      </c>
      <c r="C1156" s="2" t="s">
        <v>975</v>
      </c>
      <c r="D1156" s="2" t="s">
        <v>4481</v>
      </c>
      <c r="E1156" s="12" t="s">
        <v>4482</v>
      </c>
      <c r="F1156" s="5" t="s">
        <v>135</v>
      </c>
      <c r="G1156" s="5" t="s">
        <v>4483</v>
      </c>
      <c r="H1156" s="2" t="s">
        <v>3544</v>
      </c>
      <c r="I1156" s="2" t="s">
        <v>226</v>
      </c>
      <c r="J1156" s="2" t="s">
        <v>30</v>
      </c>
      <c r="K1156" s="2">
        <v>27606</v>
      </c>
      <c r="L1156" s="4" t="s">
        <v>227</v>
      </c>
      <c r="M1156" s="2" t="s">
        <v>4457</v>
      </c>
      <c r="N1156" s="5" t="s">
        <v>4458</v>
      </c>
    </row>
    <row r="1157" spans="1:15">
      <c r="A1157" s="7" t="s">
        <v>4454</v>
      </c>
      <c r="B1157" s="6" t="s">
        <v>4772</v>
      </c>
      <c r="C1157" s="6" t="s">
        <v>4885</v>
      </c>
      <c r="D1157" s="6" t="s">
        <v>4886</v>
      </c>
      <c r="E1157" s="14" t="s">
        <v>4472</v>
      </c>
      <c r="F1157" s="7" t="s">
        <v>135</v>
      </c>
      <c r="G1157" s="16" t="s">
        <v>4887</v>
      </c>
      <c r="H1157" s="6" t="s">
        <v>4527</v>
      </c>
      <c r="I1157" s="6" t="s">
        <v>226</v>
      </c>
      <c r="J1157" s="6" t="s">
        <v>30</v>
      </c>
      <c r="K1157" s="6">
        <v>27606</v>
      </c>
      <c r="L1157" s="6" t="s">
        <v>227</v>
      </c>
      <c r="M1157" s="6" t="s">
        <v>4528</v>
      </c>
      <c r="N1157" s="7" t="s">
        <v>4458</v>
      </c>
      <c r="O1157" s="6"/>
    </row>
    <row r="1158" spans="1:15">
      <c r="A1158" s="7" t="s">
        <v>4454</v>
      </c>
      <c r="B1158" s="6" t="s">
        <v>170</v>
      </c>
      <c r="C1158" s="6" t="s">
        <v>4888</v>
      </c>
      <c r="D1158" s="6" t="s">
        <v>4889</v>
      </c>
      <c r="E1158" s="14" t="s">
        <v>4472</v>
      </c>
      <c r="F1158" s="7" t="s">
        <v>135</v>
      </c>
      <c r="G1158" s="16" t="s">
        <v>4890</v>
      </c>
      <c r="H1158" s="6" t="s">
        <v>4527</v>
      </c>
      <c r="I1158" s="6" t="s">
        <v>226</v>
      </c>
      <c r="J1158" s="6" t="s">
        <v>30</v>
      </c>
      <c r="K1158" s="6">
        <v>27606</v>
      </c>
      <c r="L1158" s="6" t="s">
        <v>227</v>
      </c>
      <c r="M1158" s="6" t="s">
        <v>4528</v>
      </c>
      <c r="N1158" s="7" t="s">
        <v>4458</v>
      </c>
      <c r="O1158" s="6"/>
    </row>
    <row r="1159" spans="1:15">
      <c r="A1159" s="7" t="s">
        <v>4454</v>
      </c>
      <c r="B1159" s="6" t="s">
        <v>4778</v>
      </c>
      <c r="C1159" s="6" t="s">
        <v>4891</v>
      </c>
      <c r="D1159" s="6" t="s">
        <v>4892</v>
      </c>
      <c r="E1159" s="14" t="s">
        <v>4472</v>
      </c>
      <c r="F1159" s="7" t="s">
        <v>135</v>
      </c>
      <c r="G1159" s="16" t="s">
        <v>4893</v>
      </c>
      <c r="H1159" s="6" t="s">
        <v>4527</v>
      </c>
      <c r="I1159" s="6" t="s">
        <v>226</v>
      </c>
      <c r="J1159" s="6" t="s">
        <v>30</v>
      </c>
      <c r="K1159" s="6">
        <v>27606</v>
      </c>
      <c r="L1159" s="6" t="s">
        <v>227</v>
      </c>
      <c r="M1159" s="6" t="s">
        <v>4528</v>
      </c>
      <c r="N1159" s="7" t="s">
        <v>4458</v>
      </c>
      <c r="O1159" s="6"/>
    </row>
    <row r="1160" spans="1:15">
      <c r="A1160" s="5" t="s">
        <v>4454</v>
      </c>
      <c r="B1160" s="2" t="s">
        <v>4514</v>
      </c>
      <c r="C1160" s="2" t="s">
        <v>3486</v>
      </c>
      <c r="D1160" s="2" t="s">
        <v>4515</v>
      </c>
      <c r="E1160" s="5" t="s">
        <v>4472</v>
      </c>
      <c r="F1160" s="5" t="s">
        <v>135</v>
      </c>
      <c r="G1160" s="5" t="s">
        <v>4516</v>
      </c>
      <c r="H1160" s="2" t="s">
        <v>3544</v>
      </c>
      <c r="I1160" s="2" t="s">
        <v>226</v>
      </c>
      <c r="J1160" s="2" t="s">
        <v>30</v>
      </c>
      <c r="K1160" s="2">
        <v>27606</v>
      </c>
      <c r="L1160" s="2" t="s">
        <v>227</v>
      </c>
      <c r="M1160" s="2" t="s">
        <v>4457</v>
      </c>
      <c r="N1160" s="5" t="s">
        <v>4458</v>
      </c>
    </row>
    <row r="1161" spans="1:15">
      <c r="A1161" s="5" t="s">
        <v>4454</v>
      </c>
      <c r="B1161" s="2" t="s">
        <v>3986</v>
      </c>
      <c r="C1161" s="2" t="s">
        <v>4459</v>
      </c>
      <c r="D1161" s="2" t="s">
        <v>4460</v>
      </c>
      <c r="E1161" s="5" t="str">
        <f>HYPERLINK("https://twitter.com/chouchoutv","@chouchoutv")</f>
        <v>@chouchoutv</v>
      </c>
      <c r="F1161" s="5" t="s">
        <v>135</v>
      </c>
      <c r="G1161" s="5" t="s">
        <v>4461</v>
      </c>
      <c r="H1161" s="2" t="s">
        <v>3544</v>
      </c>
      <c r="I1161" s="2" t="s">
        <v>226</v>
      </c>
      <c r="J1161" s="2" t="s">
        <v>30</v>
      </c>
      <c r="K1161" s="2">
        <v>27606</v>
      </c>
      <c r="L1161" s="2" t="s">
        <v>227</v>
      </c>
      <c r="M1161" s="2" t="s">
        <v>4457</v>
      </c>
      <c r="N1161" s="5" t="s">
        <v>4458</v>
      </c>
    </row>
    <row r="1162" spans="1:15">
      <c r="A1162" s="7" t="s">
        <v>4454</v>
      </c>
      <c r="B1162" s="6" t="s">
        <v>4786</v>
      </c>
      <c r="C1162" s="6" t="s">
        <v>4894</v>
      </c>
      <c r="D1162" s="6" t="s">
        <v>4895</v>
      </c>
      <c r="E1162" s="14" t="s">
        <v>4472</v>
      </c>
      <c r="F1162" s="7" t="s">
        <v>135</v>
      </c>
      <c r="G1162" s="16" t="s">
        <v>4896</v>
      </c>
      <c r="H1162" s="6" t="s">
        <v>4527</v>
      </c>
      <c r="I1162" s="6" t="s">
        <v>226</v>
      </c>
      <c r="J1162" s="6" t="s">
        <v>30</v>
      </c>
      <c r="K1162" s="6">
        <v>27606</v>
      </c>
      <c r="L1162" s="6" t="s">
        <v>227</v>
      </c>
      <c r="M1162" s="6" t="s">
        <v>4528</v>
      </c>
      <c r="N1162" s="7" t="s">
        <v>4458</v>
      </c>
      <c r="O1162" s="6"/>
    </row>
    <row r="1163" spans="1:15">
      <c r="A1163" s="7" t="s">
        <v>4454</v>
      </c>
      <c r="B1163" s="6" t="s">
        <v>4778</v>
      </c>
      <c r="C1163" s="6" t="s">
        <v>4897</v>
      </c>
      <c r="D1163" s="6" t="s">
        <v>4898</v>
      </c>
      <c r="E1163" s="14" t="s">
        <v>4472</v>
      </c>
      <c r="F1163" s="7" t="s">
        <v>135</v>
      </c>
      <c r="G1163" s="16" t="s">
        <v>4899</v>
      </c>
      <c r="H1163" s="6" t="s">
        <v>4527</v>
      </c>
      <c r="I1163" s="6" t="s">
        <v>226</v>
      </c>
      <c r="J1163" s="6" t="s">
        <v>30</v>
      </c>
      <c r="K1163" s="6">
        <v>27606</v>
      </c>
      <c r="L1163" s="6" t="s">
        <v>227</v>
      </c>
      <c r="M1163" s="6" t="s">
        <v>4528</v>
      </c>
      <c r="N1163" s="7" t="s">
        <v>4458</v>
      </c>
      <c r="O1163" s="6"/>
    </row>
    <row r="1164" spans="1:15">
      <c r="A1164" s="5" t="s">
        <v>4454</v>
      </c>
      <c r="B1164" s="2" t="s">
        <v>446</v>
      </c>
      <c r="C1164" s="2" t="s">
        <v>1119</v>
      </c>
      <c r="D1164" s="4" t="s">
        <v>4489</v>
      </c>
      <c r="E1164" s="12" t="str">
        <f>HYPERLINK("https://twitter.com/WRAL_ND","@WRAL_ND")</f>
        <v>@WRAL_ND</v>
      </c>
      <c r="F1164" s="5" t="s">
        <v>135</v>
      </c>
      <c r="G1164" s="5" t="s">
        <v>4490</v>
      </c>
      <c r="H1164" s="2" t="s">
        <v>3544</v>
      </c>
      <c r="I1164" s="2" t="s">
        <v>226</v>
      </c>
      <c r="J1164" s="2" t="s">
        <v>30</v>
      </c>
      <c r="K1164" s="2">
        <v>27606</v>
      </c>
      <c r="L1164" s="4" t="s">
        <v>227</v>
      </c>
      <c r="M1164" s="2" t="s">
        <v>4457</v>
      </c>
      <c r="N1164" s="5" t="s">
        <v>4458</v>
      </c>
    </row>
    <row r="1165" spans="1:15">
      <c r="A1165" s="7" t="s">
        <v>4454</v>
      </c>
      <c r="B1165" s="6" t="s">
        <v>4778</v>
      </c>
      <c r="C1165" s="6" t="s">
        <v>4900</v>
      </c>
      <c r="D1165" s="6" t="s">
        <v>4901</v>
      </c>
      <c r="E1165" s="14" t="s">
        <v>4472</v>
      </c>
      <c r="F1165" s="7" t="s">
        <v>135</v>
      </c>
      <c r="G1165" s="16" t="s">
        <v>4902</v>
      </c>
      <c r="H1165" s="6" t="s">
        <v>4527</v>
      </c>
      <c r="I1165" s="6" t="s">
        <v>226</v>
      </c>
      <c r="J1165" s="6" t="s">
        <v>30</v>
      </c>
      <c r="K1165" s="6">
        <v>27606</v>
      </c>
      <c r="L1165" s="6" t="s">
        <v>227</v>
      </c>
      <c r="M1165" s="6" t="s">
        <v>4528</v>
      </c>
      <c r="N1165" s="7" t="s">
        <v>4458</v>
      </c>
      <c r="O1165" s="6"/>
    </row>
    <row r="1166" spans="1:15">
      <c r="A1166" s="7" t="s">
        <v>4454</v>
      </c>
      <c r="B1166" s="6" t="s">
        <v>4903</v>
      </c>
      <c r="C1166" s="6" t="s">
        <v>4904</v>
      </c>
      <c r="D1166" s="6" t="s">
        <v>4905</v>
      </c>
      <c r="E1166" s="14" t="s">
        <v>4472</v>
      </c>
      <c r="F1166" s="7" t="s">
        <v>135</v>
      </c>
      <c r="G1166" s="16" t="s">
        <v>4906</v>
      </c>
      <c r="H1166" s="6" t="s">
        <v>4527</v>
      </c>
      <c r="I1166" s="6" t="s">
        <v>226</v>
      </c>
      <c r="J1166" s="6" t="s">
        <v>30</v>
      </c>
      <c r="K1166" s="6">
        <v>27606</v>
      </c>
      <c r="L1166" s="6" t="s">
        <v>227</v>
      </c>
      <c r="M1166" s="6" t="s">
        <v>4528</v>
      </c>
      <c r="N1166" s="7" t="s">
        <v>4458</v>
      </c>
      <c r="O1166" s="6"/>
    </row>
    <row r="1167" spans="1:15">
      <c r="A1167" s="7" t="s">
        <v>4454</v>
      </c>
      <c r="B1167" s="6" t="s">
        <v>4907</v>
      </c>
      <c r="C1167" s="6" t="s">
        <v>1956</v>
      </c>
      <c r="D1167" s="6" t="s">
        <v>4908</v>
      </c>
      <c r="E1167" s="14" t="s">
        <v>4472</v>
      </c>
      <c r="F1167" s="7" t="s">
        <v>135</v>
      </c>
      <c r="G1167" s="16" t="s">
        <v>4909</v>
      </c>
      <c r="H1167" s="6" t="s">
        <v>4527</v>
      </c>
      <c r="I1167" s="6" t="s">
        <v>226</v>
      </c>
      <c r="J1167" s="6" t="s">
        <v>30</v>
      </c>
      <c r="K1167" s="6">
        <v>27606</v>
      </c>
      <c r="L1167" s="6" t="s">
        <v>227</v>
      </c>
      <c r="M1167" s="6" t="s">
        <v>4528</v>
      </c>
      <c r="N1167" s="7" t="s">
        <v>4458</v>
      </c>
      <c r="O1167" s="6"/>
    </row>
    <row r="1168" spans="1:15">
      <c r="A1168" s="5" t="s">
        <v>4454</v>
      </c>
      <c r="B1168" s="2" t="s">
        <v>4484</v>
      </c>
      <c r="C1168" s="2" t="s">
        <v>856</v>
      </c>
      <c r="D1168" s="2" t="s">
        <v>4485</v>
      </c>
      <c r="E1168" s="12" t="s">
        <v>4472</v>
      </c>
      <c r="F1168" s="5" t="s">
        <v>135</v>
      </c>
      <c r="G1168" s="5" t="s">
        <v>4486</v>
      </c>
      <c r="H1168" s="2" t="s">
        <v>3544</v>
      </c>
      <c r="I1168" s="2" t="s">
        <v>226</v>
      </c>
      <c r="J1168" s="2" t="s">
        <v>30</v>
      </c>
      <c r="K1168" s="2">
        <v>27606</v>
      </c>
      <c r="L1168" s="4" t="s">
        <v>227</v>
      </c>
      <c r="M1168" s="2" t="s">
        <v>4487</v>
      </c>
      <c r="N1168" s="5" t="s">
        <v>4488</v>
      </c>
    </row>
    <row r="1169" spans="1:15">
      <c r="A1169" s="7" t="s">
        <v>4454</v>
      </c>
      <c r="B1169" s="6" t="s">
        <v>4772</v>
      </c>
      <c r="C1169" s="6" t="s">
        <v>1703</v>
      </c>
      <c r="D1169" s="6" t="s">
        <v>4910</v>
      </c>
      <c r="E1169" s="14" t="s">
        <v>4472</v>
      </c>
      <c r="F1169" s="7" t="s">
        <v>135</v>
      </c>
      <c r="G1169" s="16" t="s">
        <v>4911</v>
      </c>
      <c r="H1169" s="6" t="s">
        <v>4527</v>
      </c>
      <c r="I1169" s="6" t="s">
        <v>226</v>
      </c>
      <c r="J1169" s="6" t="s">
        <v>30</v>
      </c>
      <c r="K1169" s="6">
        <v>27606</v>
      </c>
      <c r="L1169" s="6" t="s">
        <v>227</v>
      </c>
      <c r="M1169" s="6" t="s">
        <v>4528</v>
      </c>
      <c r="N1169" s="7" t="s">
        <v>4458</v>
      </c>
      <c r="O1169" s="6"/>
    </row>
    <row r="1170" spans="1:15">
      <c r="A1170" s="5" t="s">
        <v>4454</v>
      </c>
      <c r="B1170" s="2" t="s">
        <v>170</v>
      </c>
      <c r="C1170" s="2" t="s">
        <v>4496</v>
      </c>
      <c r="D1170" s="4" t="s">
        <v>4497</v>
      </c>
      <c r="E1170" s="12" t="str">
        <f>HYPERLINK("https://twitter.com/wralsloane","@wralsloane")</f>
        <v>@wralsloane</v>
      </c>
      <c r="F1170" s="5" t="s">
        <v>135</v>
      </c>
      <c r="G1170" s="5" t="s">
        <v>4498</v>
      </c>
      <c r="H1170" s="2" t="s">
        <v>3544</v>
      </c>
      <c r="I1170" s="2" t="s">
        <v>226</v>
      </c>
      <c r="J1170" s="2" t="s">
        <v>30</v>
      </c>
      <c r="K1170" s="2">
        <v>27606</v>
      </c>
      <c r="L1170" s="4" t="s">
        <v>227</v>
      </c>
      <c r="M1170" s="2" t="s">
        <v>4457</v>
      </c>
      <c r="N1170" s="5" t="s">
        <v>4458</v>
      </c>
    </row>
    <row r="1171" spans="1:15">
      <c r="A1171" s="7" t="s">
        <v>4454</v>
      </c>
      <c r="B1171" s="6" t="s">
        <v>4772</v>
      </c>
      <c r="C1171" s="6" t="s">
        <v>4912</v>
      </c>
      <c r="D1171" s="6" t="s">
        <v>4913</v>
      </c>
      <c r="E1171" s="14" t="s">
        <v>4472</v>
      </c>
      <c r="F1171" s="7" t="s">
        <v>135</v>
      </c>
      <c r="G1171" s="16" t="s">
        <v>4914</v>
      </c>
      <c r="H1171" s="6" t="s">
        <v>4527</v>
      </c>
      <c r="I1171" s="6" t="s">
        <v>226</v>
      </c>
      <c r="J1171" s="6" t="s">
        <v>30</v>
      </c>
      <c r="K1171" s="6">
        <v>27606</v>
      </c>
      <c r="L1171" s="6" t="s">
        <v>227</v>
      </c>
      <c r="M1171" s="6" t="s">
        <v>4528</v>
      </c>
      <c r="N1171" s="7" t="s">
        <v>4458</v>
      </c>
      <c r="O1171" s="6"/>
    </row>
    <row r="1172" spans="1:15">
      <c r="A1172" s="7" t="s">
        <v>4454</v>
      </c>
      <c r="B1172" s="6" t="s">
        <v>4778</v>
      </c>
      <c r="C1172" s="6" t="s">
        <v>4915</v>
      </c>
      <c r="D1172" s="6" t="s">
        <v>4916</v>
      </c>
      <c r="E1172" s="14" t="s">
        <v>4472</v>
      </c>
      <c r="F1172" s="7" t="s">
        <v>135</v>
      </c>
      <c r="G1172" s="16" t="s">
        <v>4917</v>
      </c>
      <c r="H1172" s="6" t="s">
        <v>4527</v>
      </c>
      <c r="I1172" s="6" t="s">
        <v>226</v>
      </c>
      <c r="J1172" s="6" t="s">
        <v>30</v>
      </c>
      <c r="K1172" s="6">
        <v>27606</v>
      </c>
      <c r="L1172" s="6" t="s">
        <v>227</v>
      </c>
      <c r="M1172" s="6" t="s">
        <v>4528</v>
      </c>
      <c r="N1172" s="7" t="s">
        <v>4458</v>
      </c>
      <c r="O1172" s="6"/>
    </row>
    <row r="1173" spans="1:15">
      <c r="A1173" s="5" t="s">
        <v>4454</v>
      </c>
      <c r="B1173" s="2" t="s">
        <v>170</v>
      </c>
      <c r="C1173" s="2" t="s">
        <v>1434</v>
      </c>
      <c r="D1173" s="4" t="s">
        <v>4492</v>
      </c>
      <c r="E1173" s="12" t="s">
        <v>4493</v>
      </c>
      <c r="F1173" s="5" t="s">
        <v>135</v>
      </c>
      <c r="G1173" s="5" t="s">
        <v>4494</v>
      </c>
      <c r="H1173" s="2" t="s">
        <v>3544</v>
      </c>
      <c r="I1173" s="2" t="s">
        <v>226</v>
      </c>
      <c r="J1173" s="2" t="s">
        <v>30</v>
      </c>
      <c r="K1173" s="2">
        <v>27606</v>
      </c>
      <c r="L1173" s="4" t="s">
        <v>227</v>
      </c>
      <c r="M1173" s="2" t="s">
        <v>4495</v>
      </c>
      <c r="N1173" s="5" t="s">
        <v>4458</v>
      </c>
    </row>
    <row r="1174" spans="1:15">
      <c r="A1174" s="7" t="s">
        <v>4454</v>
      </c>
      <c r="B1174" s="2" t="s">
        <v>1516</v>
      </c>
      <c r="C1174" s="2" t="s">
        <v>4111</v>
      </c>
      <c r="D1174" s="2" t="s">
        <v>4525</v>
      </c>
      <c r="E1174" s="5" t="str">
        <f>HYPERLINK("https://twitter.com/mtdukes","@mtdukes")</f>
        <v>@mtdukes</v>
      </c>
      <c r="F1174" s="5" t="s">
        <v>135</v>
      </c>
      <c r="G1174" s="5" t="s">
        <v>4526</v>
      </c>
      <c r="H1174" s="2" t="s">
        <v>4527</v>
      </c>
      <c r="I1174" s="2" t="s">
        <v>226</v>
      </c>
      <c r="J1174" s="2" t="s">
        <v>30</v>
      </c>
      <c r="K1174" s="2">
        <v>27606</v>
      </c>
      <c r="L1174" s="2" t="s">
        <v>227</v>
      </c>
      <c r="M1174" s="2" t="s">
        <v>4528</v>
      </c>
      <c r="N1174" s="5" t="s">
        <v>4458</v>
      </c>
    </row>
    <row r="1175" spans="1:15">
      <c r="A1175" s="5" t="s">
        <v>4529</v>
      </c>
      <c r="B1175" s="2" t="s">
        <v>68</v>
      </c>
      <c r="C1175" s="2" t="s">
        <v>15</v>
      </c>
      <c r="D1175" s="2" t="s">
        <v>15</v>
      </c>
      <c r="E1175" s="16" t="s">
        <v>4531</v>
      </c>
      <c r="F1175" s="5" t="s">
        <v>135</v>
      </c>
      <c r="G1175" s="16" t="s">
        <v>4536</v>
      </c>
      <c r="H1175" s="2" t="s">
        <v>4533</v>
      </c>
      <c r="I1175" s="2" t="s">
        <v>3750</v>
      </c>
      <c r="J1175" s="2" t="s">
        <v>30</v>
      </c>
      <c r="K1175" s="4">
        <v>27604</v>
      </c>
      <c r="L1175" s="2" t="s">
        <v>227</v>
      </c>
      <c r="M1175" s="2" t="s">
        <v>4534</v>
      </c>
      <c r="N1175" s="5" t="s">
        <v>4535</v>
      </c>
    </row>
    <row r="1176" spans="1:15">
      <c r="A1176" s="5" t="s">
        <v>4529</v>
      </c>
      <c r="B1176" s="2" t="s">
        <v>673</v>
      </c>
      <c r="C1176" s="4" t="s">
        <v>246</v>
      </c>
      <c r="D1176" s="4" t="s">
        <v>4530</v>
      </c>
      <c r="E1176" s="16" t="s">
        <v>4531</v>
      </c>
      <c r="F1176" s="5" t="s">
        <v>135</v>
      </c>
      <c r="G1176" s="16" t="s">
        <v>4532</v>
      </c>
      <c r="H1176" s="2" t="s">
        <v>4533</v>
      </c>
      <c r="I1176" s="2" t="s">
        <v>3750</v>
      </c>
      <c r="J1176" s="2" t="s">
        <v>30</v>
      </c>
      <c r="K1176" s="2">
        <v>27604</v>
      </c>
      <c r="L1176" s="2" t="s">
        <v>227</v>
      </c>
      <c r="M1176" s="2" t="s">
        <v>4534</v>
      </c>
      <c r="N1176" s="5" t="s">
        <v>4535</v>
      </c>
    </row>
    <row r="1177" spans="1:15">
      <c r="A1177" s="5" t="s">
        <v>4537</v>
      </c>
      <c r="B1177" s="2" t="s">
        <v>3986</v>
      </c>
      <c r="C1177" s="2" t="s">
        <v>1722</v>
      </c>
      <c r="D1177" s="2" t="s">
        <v>4550</v>
      </c>
      <c r="E1177" s="5" t="s">
        <v>4551</v>
      </c>
      <c r="F1177" s="5" t="s">
        <v>135</v>
      </c>
      <c r="G1177" s="5" t="str">
        <f>HYPERLINK("mailto:allison.latos@wsoc-tv.com","allison.latos@wsoc-tv.com")</f>
        <v>allison.latos@wsoc-tv.com</v>
      </c>
      <c r="H1177" s="2" t="s">
        <v>3921</v>
      </c>
      <c r="I1177" s="2" t="s">
        <v>322</v>
      </c>
      <c r="J1177" s="2" t="s">
        <v>30</v>
      </c>
      <c r="K1177" s="2">
        <v>28206</v>
      </c>
      <c r="L1177" s="2" t="s">
        <v>334</v>
      </c>
      <c r="M1177" s="2" t="s">
        <v>4540</v>
      </c>
      <c r="N1177" s="5" t="s">
        <v>4541</v>
      </c>
    </row>
    <row r="1178" spans="1:15">
      <c r="A1178" s="5" t="s">
        <v>4537</v>
      </c>
      <c r="B1178" s="2" t="s">
        <v>3986</v>
      </c>
      <c r="C1178" s="2" t="s">
        <v>4548</v>
      </c>
      <c r="D1178" s="2" t="s">
        <v>1088</v>
      </c>
      <c r="E1178" s="5" t="s">
        <v>4549</v>
      </c>
      <c r="F1178" s="5" t="s">
        <v>135</v>
      </c>
      <c r="G1178" s="5" t="str">
        <f>HYPERLINK("mailto:brittney.johnson@wsoc-tv.com"," brittney.johnson@wsoc-tv.com")</f>
        <v xml:space="preserve"> brittney.johnson@wsoc-tv.com</v>
      </c>
      <c r="H1178" s="2" t="s">
        <v>3921</v>
      </c>
      <c r="I1178" s="2" t="s">
        <v>322</v>
      </c>
      <c r="J1178" s="2" t="s">
        <v>30</v>
      </c>
      <c r="K1178" s="2">
        <v>28206</v>
      </c>
      <c r="L1178" s="2" t="s">
        <v>334</v>
      </c>
      <c r="M1178" s="2" t="s">
        <v>4540</v>
      </c>
      <c r="N1178" s="5" t="s">
        <v>4541</v>
      </c>
    </row>
    <row r="1179" spans="1:15">
      <c r="A1179" s="5" t="s">
        <v>4537</v>
      </c>
      <c r="B1179" s="2" t="s">
        <v>170</v>
      </c>
      <c r="C1179" s="2" t="s">
        <v>4558</v>
      </c>
      <c r="D1179" s="2" t="s">
        <v>27</v>
      </c>
      <c r="E1179" s="5" t="s">
        <v>4559</v>
      </c>
      <c r="F1179" s="5" t="s">
        <v>135</v>
      </c>
      <c r="G1179" s="5" t="str">
        <f>HYPERLINK("mailto:dashawn.brown@wsoc-tv.com","dashawn.brown@wsoc-tv.com")</f>
        <v>dashawn.brown@wsoc-tv.com</v>
      </c>
      <c r="H1179" s="2" t="s">
        <v>3921</v>
      </c>
      <c r="I1179" s="2" t="s">
        <v>322</v>
      </c>
      <c r="J1179" s="2" t="s">
        <v>30</v>
      </c>
      <c r="K1179" s="2">
        <v>28206</v>
      </c>
      <c r="L1179" s="2" t="s">
        <v>334</v>
      </c>
      <c r="M1179" s="2" t="s">
        <v>4540</v>
      </c>
      <c r="N1179" s="5" t="s">
        <v>4541</v>
      </c>
    </row>
    <row r="1180" spans="1:15">
      <c r="A1180" s="5" t="s">
        <v>4537</v>
      </c>
      <c r="B1180" s="2" t="s">
        <v>3986</v>
      </c>
      <c r="C1180" s="2" t="s">
        <v>219</v>
      </c>
      <c r="D1180" s="2" t="s">
        <v>4543</v>
      </c>
      <c r="E1180" s="5" t="s">
        <v>4544</v>
      </c>
      <c r="F1180" s="5" t="s">
        <v>135</v>
      </c>
      <c r="G1180" s="5" t="s">
        <v>4545</v>
      </c>
      <c r="H1180" s="2" t="s">
        <v>3921</v>
      </c>
      <c r="I1180" s="2" t="s">
        <v>322</v>
      </c>
      <c r="J1180" s="2" t="s">
        <v>30</v>
      </c>
      <c r="K1180" s="2">
        <v>28206</v>
      </c>
      <c r="L1180" s="2" t="s">
        <v>334</v>
      </c>
      <c r="M1180" s="2" t="s">
        <v>4540</v>
      </c>
      <c r="N1180" s="5" t="s">
        <v>4541</v>
      </c>
    </row>
    <row r="1181" spans="1:15">
      <c r="A1181" s="5" t="s">
        <v>4537</v>
      </c>
      <c r="B1181" s="2" t="s">
        <v>170</v>
      </c>
      <c r="C1181" s="2" t="s">
        <v>4563</v>
      </c>
      <c r="D1181" s="2" t="s">
        <v>4564</v>
      </c>
      <c r="E1181" s="5" t="s">
        <v>4565</v>
      </c>
      <c r="F1181" s="5" t="s">
        <v>135</v>
      </c>
      <c r="G1181" s="5" t="str">
        <f>HYPERLINK("mailto:elsa.gillis@wsoc-tv.com","elsa.gillis@wsoc-tv.com")</f>
        <v>elsa.gillis@wsoc-tv.com</v>
      </c>
      <c r="H1181" s="2" t="s">
        <v>3921</v>
      </c>
      <c r="I1181" s="2" t="s">
        <v>322</v>
      </c>
      <c r="J1181" s="2" t="s">
        <v>30</v>
      </c>
      <c r="K1181" s="2">
        <v>28206</v>
      </c>
      <c r="L1181" s="2" t="s">
        <v>334</v>
      </c>
      <c r="M1181" s="2" t="s">
        <v>4540</v>
      </c>
      <c r="N1181" s="5" t="s">
        <v>4541</v>
      </c>
    </row>
    <row r="1182" spans="1:15">
      <c r="A1182" s="5" t="s">
        <v>4537</v>
      </c>
      <c r="B1182" s="2" t="s">
        <v>3986</v>
      </c>
      <c r="C1182" s="2" t="s">
        <v>4542</v>
      </c>
      <c r="D1182" s="2" t="s">
        <v>3267</v>
      </c>
      <c r="E1182" s="16" t="s">
        <v>5211</v>
      </c>
      <c r="F1182" s="5" t="s">
        <v>135</v>
      </c>
      <c r="G1182" s="5" t="str">
        <f>HYPERLINK("mailto:erica.bryant@wsoc-tv.com","erica.bryant@wsoc-tv.com")</f>
        <v>erica.bryant@wsoc-tv.com</v>
      </c>
      <c r="H1182" s="2" t="s">
        <v>3921</v>
      </c>
      <c r="I1182" s="2" t="s">
        <v>322</v>
      </c>
      <c r="J1182" s="2" t="s">
        <v>30</v>
      </c>
      <c r="K1182" s="4">
        <v>28206</v>
      </c>
      <c r="L1182" s="2" t="s">
        <v>334</v>
      </c>
      <c r="M1182" s="2" t="s">
        <v>4540</v>
      </c>
      <c r="N1182" s="5" t="s">
        <v>4541</v>
      </c>
    </row>
    <row r="1183" spans="1:15">
      <c r="A1183" s="5" t="s">
        <v>4537</v>
      </c>
      <c r="B1183" s="2" t="s">
        <v>170</v>
      </c>
      <c r="C1183" s="2" t="s">
        <v>2222</v>
      </c>
      <c r="D1183" s="2" t="s">
        <v>4561</v>
      </c>
      <c r="E1183" s="5" t="s">
        <v>4562</v>
      </c>
      <c r="F1183" s="5" t="s">
        <v>135</v>
      </c>
      <c r="G1183" s="5" t="str">
        <f>HYPERLINK("mailto:gina.esposito@wsoc-tv.com","gina.esposito@wsoc-tv.com")</f>
        <v>gina.esposito@wsoc-tv.com</v>
      </c>
      <c r="H1183" s="2" t="s">
        <v>3921</v>
      </c>
      <c r="I1183" s="2" t="s">
        <v>322</v>
      </c>
      <c r="J1183" s="2" t="s">
        <v>30</v>
      </c>
      <c r="K1183" s="2">
        <v>28206</v>
      </c>
      <c r="L1183" s="2" t="s">
        <v>334</v>
      </c>
      <c r="M1183" s="2" t="s">
        <v>4540</v>
      </c>
      <c r="N1183" s="5" t="s">
        <v>4541</v>
      </c>
    </row>
    <row r="1184" spans="1:15">
      <c r="A1184" s="5" t="s">
        <v>4537</v>
      </c>
      <c r="B1184" s="2" t="s">
        <v>523</v>
      </c>
      <c r="C1184" s="2" t="s">
        <v>2720</v>
      </c>
      <c r="D1184" s="2" t="s">
        <v>4570</v>
      </c>
      <c r="E1184" s="5" t="s">
        <v>4571</v>
      </c>
      <c r="F1184" s="5" t="s">
        <v>135</v>
      </c>
      <c r="G1184" s="5" t="str">
        <f>HYPERLINK("mailto:greg.suskin@wsoc-tv.com","greg.suskin@wsoc-tv.com")</f>
        <v>greg.suskin@wsoc-tv.com</v>
      </c>
      <c r="H1184" s="2" t="s">
        <v>3921</v>
      </c>
      <c r="I1184" s="2" t="s">
        <v>322</v>
      </c>
      <c r="J1184" s="2" t="s">
        <v>30</v>
      </c>
      <c r="K1184" s="2">
        <v>28206</v>
      </c>
      <c r="L1184" s="4" t="s">
        <v>334</v>
      </c>
      <c r="M1184" s="2" t="s">
        <v>4540</v>
      </c>
      <c r="N1184" s="5" t="s">
        <v>4541</v>
      </c>
    </row>
    <row r="1185" spans="1:14">
      <c r="A1185" s="5" t="s">
        <v>4537</v>
      </c>
      <c r="B1185" s="2" t="s">
        <v>1516</v>
      </c>
      <c r="C1185" s="2" t="s">
        <v>1891</v>
      </c>
      <c r="D1185" s="2" t="s">
        <v>4572</v>
      </c>
      <c r="E1185" s="5" t="str">
        <f>HYPERLINK("https://twitter.com/action9","@action9")</f>
        <v>@action9</v>
      </c>
      <c r="F1185" s="5" t="s">
        <v>135</v>
      </c>
      <c r="G1185" s="5" t="str">
        <f>HYPERLINK("mailto:jason.stoogenke@wsoc-tv.com","jason.stoogenke@wsoc-tv.com")</f>
        <v>jason.stoogenke@wsoc-tv.com</v>
      </c>
      <c r="H1185" s="2" t="s">
        <v>3921</v>
      </c>
      <c r="I1185" s="2" t="s">
        <v>322</v>
      </c>
      <c r="J1185" s="2" t="s">
        <v>30</v>
      </c>
      <c r="K1185" s="2">
        <v>28206</v>
      </c>
      <c r="L1185" s="4" t="s">
        <v>334</v>
      </c>
      <c r="M1185" s="2" t="s">
        <v>4540</v>
      </c>
      <c r="N1185" s="5" t="s">
        <v>4541</v>
      </c>
    </row>
    <row r="1186" spans="1:14">
      <c r="A1186" s="5" t="s">
        <v>4537</v>
      </c>
      <c r="B1186" s="2" t="s">
        <v>170</v>
      </c>
      <c r="C1186" s="2" t="s">
        <v>584</v>
      </c>
      <c r="D1186" s="2" t="s">
        <v>2261</v>
      </c>
      <c r="E1186" s="5" t="s">
        <v>4560</v>
      </c>
      <c r="F1186" s="5" t="s">
        <v>135</v>
      </c>
      <c r="G1186" s="5" t="str">
        <f>HYPERLINK("mailto:joe.bruno@wsoc-tv.com","joe.bruno@wsoc-tv.com")</f>
        <v>joe.bruno@wsoc-tv.com</v>
      </c>
      <c r="H1186" s="2" t="s">
        <v>3921</v>
      </c>
      <c r="I1186" s="2" t="s">
        <v>322</v>
      </c>
      <c r="J1186" s="2" t="s">
        <v>30</v>
      </c>
      <c r="K1186" s="2">
        <v>28206</v>
      </c>
      <c r="L1186" s="2" t="s">
        <v>334</v>
      </c>
      <c r="M1186" s="2" t="s">
        <v>4540</v>
      </c>
      <c r="N1186" s="5" t="s">
        <v>4541</v>
      </c>
    </row>
    <row r="1187" spans="1:14">
      <c r="A1187" s="5" t="s">
        <v>4537</v>
      </c>
      <c r="B1187" s="2" t="s">
        <v>3986</v>
      </c>
      <c r="C1187" s="2" t="s">
        <v>246</v>
      </c>
      <c r="D1187" s="2" t="s">
        <v>677</v>
      </c>
      <c r="E1187" s="5" t="s">
        <v>4552</v>
      </c>
      <c r="F1187" s="5" t="s">
        <v>135</v>
      </c>
      <c r="G1187" s="5" t="str">
        <f>HYPERLINK("mailto:john.paul@wsoc-tv.com","john.paul@wsoc-tv.com")</f>
        <v>john.paul@wsoc-tv.com</v>
      </c>
      <c r="H1187" s="2" t="s">
        <v>3921</v>
      </c>
      <c r="I1187" s="2" t="s">
        <v>322</v>
      </c>
      <c r="J1187" s="2" t="s">
        <v>30</v>
      </c>
      <c r="K1187" s="2">
        <v>28206</v>
      </c>
      <c r="L1187" s="2" t="s">
        <v>334</v>
      </c>
      <c r="M1187" s="2" t="s">
        <v>4540</v>
      </c>
      <c r="N1187" s="5" t="s">
        <v>4541</v>
      </c>
    </row>
    <row r="1188" spans="1:14">
      <c r="A1188" s="5" t="s">
        <v>4537</v>
      </c>
      <c r="B1188" s="2" t="s">
        <v>523</v>
      </c>
      <c r="C1188" s="2" t="s">
        <v>1015</v>
      </c>
      <c r="D1188" s="2" t="s">
        <v>4568</v>
      </c>
      <c r="E1188" s="5" t="s">
        <v>4569</v>
      </c>
      <c r="F1188" s="5" t="s">
        <v>135</v>
      </c>
      <c r="G1188" s="5" t="str">
        <f>HYPERLINK("mailto:ken.lemon@wsoc-tv.com","ken.lemon@wsoc-tv.com")</f>
        <v>ken.lemon@wsoc-tv.com</v>
      </c>
      <c r="H1188" s="2" t="s">
        <v>3921</v>
      </c>
      <c r="I1188" s="2" t="s">
        <v>322</v>
      </c>
      <c r="J1188" s="2" t="s">
        <v>30</v>
      </c>
      <c r="K1188" s="2">
        <v>28206</v>
      </c>
      <c r="L1188" s="2" t="s">
        <v>334</v>
      </c>
      <c r="M1188" s="2" t="s">
        <v>4540</v>
      </c>
      <c r="N1188" s="5" t="s">
        <v>4541</v>
      </c>
    </row>
    <row r="1189" spans="1:14">
      <c r="A1189" s="5" t="s">
        <v>4537</v>
      </c>
      <c r="B1189" s="2" t="s">
        <v>170</v>
      </c>
      <c r="C1189" s="2" t="s">
        <v>589</v>
      </c>
      <c r="D1189" s="2" t="s">
        <v>4556</v>
      </c>
      <c r="E1189" s="5" t="str">
        <f>HYPERLINK("https://twitter.com/MBarberWSOC9","@MBarberWSOC9")</f>
        <v>@MBarberWSOC9</v>
      </c>
      <c r="F1189" s="5" t="s">
        <v>135</v>
      </c>
      <c r="G1189" s="5" t="str">
        <f>HYPERLINK("mailto:mark.barber@wsoc-tv.com","mark.barber@wsoc-tv.com")</f>
        <v>mark.barber@wsoc-tv.com</v>
      </c>
      <c r="H1189" s="2" t="s">
        <v>3921</v>
      </c>
      <c r="I1189" s="2" t="s">
        <v>322</v>
      </c>
      <c r="J1189" s="2" t="s">
        <v>30</v>
      </c>
      <c r="K1189" s="2">
        <v>28206</v>
      </c>
      <c r="L1189" s="2" t="s">
        <v>334</v>
      </c>
      <c r="M1189" s="2" t="s">
        <v>4540</v>
      </c>
      <c r="N1189" s="5" t="s">
        <v>4541</v>
      </c>
    </row>
    <row r="1190" spans="1:14">
      <c r="A1190" s="5" t="s">
        <v>4537</v>
      </c>
      <c r="B1190" s="2" t="s">
        <v>170</v>
      </c>
      <c r="C1190" s="2" t="s">
        <v>589</v>
      </c>
      <c r="D1190" s="2" t="s">
        <v>4557</v>
      </c>
      <c r="E1190" s="5" t="str">
        <f>HYPERLINK("https://twitter.com/MarkBeckerWSOC9","@MarkBeckerWSOC9")</f>
        <v>@MarkBeckerWSOC9</v>
      </c>
      <c r="F1190" s="5" t="s">
        <v>135</v>
      </c>
      <c r="G1190" s="5" t="str">
        <f>HYPERLINK("mailto:mark.becker@wsoc-tv.com","mark.becker@wsoc-tv.com")</f>
        <v>mark.becker@wsoc-tv.com</v>
      </c>
      <c r="H1190" s="2" t="s">
        <v>3921</v>
      </c>
      <c r="I1190" s="2" t="s">
        <v>322</v>
      </c>
      <c r="J1190" s="2" t="s">
        <v>30</v>
      </c>
      <c r="K1190" s="2">
        <v>28206</v>
      </c>
      <c r="L1190" s="2" t="s">
        <v>334</v>
      </c>
      <c r="M1190" s="2" t="s">
        <v>4540</v>
      </c>
      <c r="N1190" s="5" t="s">
        <v>4541</v>
      </c>
    </row>
    <row r="1191" spans="1:14">
      <c r="A1191" s="5" t="s">
        <v>4537</v>
      </c>
      <c r="B1191" s="2" t="s">
        <v>446</v>
      </c>
      <c r="C1191" s="2" t="s">
        <v>1174</v>
      </c>
      <c r="D1191" s="2" t="s">
        <v>3929</v>
      </c>
      <c r="E1191" s="5" t="s">
        <v>3930</v>
      </c>
      <c r="F1191" s="5" t="s">
        <v>135</v>
      </c>
      <c r="G1191" s="5" t="s">
        <v>4553</v>
      </c>
      <c r="H1191" s="2" t="s">
        <v>3921</v>
      </c>
      <c r="I1191" s="2" t="s">
        <v>322</v>
      </c>
      <c r="J1191" s="2" t="s">
        <v>30</v>
      </c>
      <c r="K1191" s="2">
        <v>28206</v>
      </c>
      <c r="L1191" s="2" t="s">
        <v>334</v>
      </c>
      <c r="M1191" s="2" t="s">
        <v>4554</v>
      </c>
      <c r="N1191" s="5" t="s">
        <v>4541</v>
      </c>
    </row>
    <row r="1192" spans="1:14">
      <c r="A1192" s="5" t="s">
        <v>4537</v>
      </c>
      <c r="B1192" s="2" t="s">
        <v>3986</v>
      </c>
      <c r="C1192" s="2" t="s">
        <v>677</v>
      </c>
      <c r="D1192" s="2" t="s">
        <v>4538</v>
      </c>
      <c r="E1192" s="12" t="s">
        <v>4539</v>
      </c>
      <c r="F1192" s="5" t="s">
        <v>135</v>
      </c>
      <c r="G1192" s="5" t="str">
        <f>HYPERLINK("mailto:paul.boyd@wsoc-tv.com","paul.boyd@wsoc-tv.com")</f>
        <v>paul.boyd@wsoc-tv.com</v>
      </c>
      <c r="H1192" s="2" t="s">
        <v>3921</v>
      </c>
      <c r="I1192" s="2" t="s">
        <v>322</v>
      </c>
      <c r="J1192" s="2" t="s">
        <v>30</v>
      </c>
      <c r="K1192" s="2">
        <v>28206</v>
      </c>
      <c r="L1192" s="2" t="s">
        <v>334</v>
      </c>
      <c r="M1192" s="2" t="s">
        <v>4540</v>
      </c>
      <c r="N1192" s="5" t="s">
        <v>4541</v>
      </c>
    </row>
    <row r="1193" spans="1:14">
      <c r="A1193" s="5" t="s">
        <v>4537</v>
      </c>
      <c r="B1193" s="2" t="s">
        <v>170</v>
      </c>
      <c r="C1193" s="2" t="s">
        <v>916</v>
      </c>
      <c r="D1193" s="2" t="s">
        <v>4566</v>
      </c>
      <c r="E1193" s="5" t="s">
        <v>4567</v>
      </c>
      <c r="F1193" s="5" t="s">
        <v>135</v>
      </c>
      <c r="G1193" s="5" t="str">
        <f>HYPERLINK("mailto:tina.terry@wsoc-tv.com","tina.terry@wsoc-tv.com")</f>
        <v>tina.terry@wsoc-tv.com</v>
      </c>
      <c r="H1193" s="2" t="s">
        <v>3921</v>
      </c>
      <c r="I1193" s="2" t="s">
        <v>322</v>
      </c>
      <c r="J1193" s="2" t="s">
        <v>30</v>
      </c>
      <c r="K1193" s="2">
        <v>28206</v>
      </c>
      <c r="L1193" s="2" t="s">
        <v>334</v>
      </c>
      <c r="M1193" s="2" t="s">
        <v>4540</v>
      </c>
      <c r="N1193" s="5" t="s">
        <v>4541</v>
      </c>
    </row>
    <row r="1194" spans="1:14">
      <c r="A1194" s="5" t="s">
        <v>4537</v>
      </c>
      <c r="B1194" s="2" t="s">
        <v>3986</v>
      </c>
      <c r="C1194" s="2" t="s">
        <v>4546</v>
      </c>
      <c r="D1194" s="2" t="s">
        <v>4547</v>
      </c>
      <c r="E1194" s="16" t="s">
        <v>5211</v>
      </c>
      <c r="F1194" s="5" t="s">
        <v>135</v>
      </c>
      <c r="G1194" s="5" t="s">
        <v>4545</v>
      </c>
      <c r="H1194" s="2" t="s">
        <v>3921</v>
      </c>
      <c r="I1194" s="2" t="s">
        <v>322</v>
      </c>
      <c r="J1194" s="2" t="s">
        <v>30</v>
      </c>
      <c r="K1194" s="2">
        <v>28206</v>
      </c>
      <c r="L1194" s="2" t="s">
        <v>334</v>
      </c>
      <c r="M1194" s="2" t="s">
        <v>4540</v>
      </c>
      <c r="N1194" s="5" t="s">
        <v>4541</v>
      </c>
    </row>
    <row r="1195" spans="1:14">
      <c r="A1195" s="5" t="s">
        <v>4537</v>
      </c>
      <c r="B1195" s="2" t="s">
        <v>289</v>
      </c>
      <c r="E1195" s="16" t="s">
        <v>5211</v>
      </c>
      <c r="F1195" s="5" t="s">
        <v>135</v>
      </c>
      <c r="G1195" s="5" t="s">
        <v>4555</v>
      </c>
      <c r="H1195" s="2" t="s">
        <v>3921</v>
      </c>
      <c r="I1195" s="2" t="s">
        <v>322</v>
      </c>
      <c r="J1195" s="2" t="s">
        <v>30</v>
      </c>
      <c r="K1195" s="2">
        <v>28206</v>
      </c>
      <c r="L1195" s="2" t="s">
        <v>334</v>
      </c>
      <c r="M1195" s="2" t="s">
        <v>4540</v>
      </c>
      <c r="N1195" s="16" t="s">
        <v>4541</v>
      </c>
    </row>
    <row r="1196" spans="1:14">
      <c r="A1196" s="5" t="s">
        <v>4573</v>
      </c>
      <c r="B1196" s="2" t="s">
        <v>3986</v>
      </c>
      <c r="C1196" s="2" t="s">
        <v>163</v>
      </c>
      <c r="D1196" s="2" t="s">
        <v>2885</v>
      </c>
      <c r="E1196" s="5" t="s">
        <v>4598</v>
      </c>
      <c r="F1196" s="5" t="s">
        <v>135</v>
      </c>
      <c r="G1196" s="5" t="str">
        <f>HYPERLINK("mailto:amywood@wspa.com","amywood@wspa.com")</f>
        <v>amywood@wspa.com</v>
      </c>
      <c r="H1196" s="2" t="s">
        <v>4576</v>
      </c>
      <c r="I1196" s="2" t="s">
        <v>4577</v>
      </c>
      <c r="J1196" s="2" t="s">
        <v>204</v>
      </c>
      <c r="K1196" s="2">
        <v>29303</v>
      </c>
      <c r="L1196" s="4"/>
      <c r="M1196" s="2" t="s">
        <v>4578</v>
      </c>
      <c r="N1196" s="5" t="s">
        <v>4579</v>
      </c>
    </row>
    <row r="1197" spans="1:14">
      <c r="A1197" s="5" t="s">
        <v>4573</v>
      </c>
      <c r="B1197" s="2" t="s">
        <v>3986</v>
      </c>
      <c r="C1197" s="2" t="s">
        <v>874</v>
      </c>
      <c r="D1197" s="2" t="s">
        <v>4589</v>
      </c>
      <c r="E1197" s="5" t="s">
        <v>4590</v>
      </c>
      <c r="F1197" s="5" t="s">
        <v>135</v>
      </c>
      <c r="G1197" s="5" t="s">
        <v>4591</v>
      </c>
      <c r="H1197" s="2" t="s">
        <v>4576</v>
      </c>
      <c r="I1197" s="2" t="s">
        <v>4577</v>
      </c>
      <c r="J1197" s="2" t="s">
        <v>204</v>
      </c>
      <c r="K1197" s="2">
        <v>29303</v>
      </c>
      <c r="L1197" s="4"/>
      <c r="M1197" s="2" t="s">
        <v>4578</v>
      </c>
      <c r="N1197" s="5" t="s">
        <v>4579</v>
      </c>
    </row>
    <row r="1198" spans="1:14">
      <c r="A1198" s="5" t="s">
        <v>4573</v>
      </c>
      <c r="B1198" s="2" t="s">
        <v>1516</v>
      </c>
      <c r="C1198" s="2" t="s">
        <v>280</v>
      </c>
      <c r="D1198" s="2" t="s">
        <v>4611</v>
      </c>
      <c r="E1198" s="16" t="s">
        <v>4612</v>
      </c>
      <c r="F1198" s="5" t="s">
        <v>135</v>
      </c>
      <c r="G1198" s="16" t="s">
        <v>4613</v>
      </c>
      <c r="H1198" s="2" t="s">
        <v>4576</v>
      </c>
      <c r="I1198" s="2" t="s">
        <v>4577</v>
      </c>
      <c r="J1198" s="2" t="s">
        <v>204</v>
      </c>
      <c r="K1198" s="4">
        <v>29303</v>
      </c>
      <c r="L1198" s="4"/>
      <c r="M1198" s="2" t="s">
        <v>4578</v>
      </c>
      <c r="N1198" s="5" t="s">
        <v>4579</v>
      </c>
    </row>
    <row r="1199" spans="1:14">
      <c r="A1199" s="5" t="s">
        <v>4573</v>
      </c>
      <c r="B1199" s="2" t="s">
        <v>3986</v>
      </c>
      <c r="C1199" s="2" t="s">
        <v>17</v>
      </c>
      <c r="D1199" s="2" t="s">
        <v>1664</v>
      </c>
      <c r="E1199" s="5" t="s">
        <v>4574</v>
      </c>
      <c r="F1199" s="5" t="s">
        <v>135</v>
      </c>
      <c r="G1199" s="5" t="s">
        <v>4592</v>
      </c>
      <c r="H1199" s="2" t="s">
        <v>4576</v>
      </c>
      <c r="I1199" s="2" t="s">
        <v>4577</v>
      </c>
      <c r="J1199" s="2" t="s">
        <v>204</v>
      </c>
      <c r="K1199" s="2">
        <v>29303</v>
      </c>
      <c r="L1199" s="4"/>
      <c r="M1199" s="2" t="s">
        <v>4578</v>
      </c>
      <c r="N1199" s="5" t="s">
        <v>4579</v>
      </c>
    </row>
    <row r="1200" spans="1:14">
      <c r="A1200" s="5" t="s">
        <v>4573</v>
      </c>
      <c r="B1200" s="2" t="s">
        <v>3986</v>
      </c>
      <c r="C1200" s="2" t="s">
        <v>618</v>
      </c>
      <c r="D1200" s="2" t="s">
        <v>4583</v>
      </c>
      <c r="E1200" s="5" t="s">
        <v>4584</v>
      </c>
      <c r="F1200" s="5" t="s">
        <v>135</v>
      </c>
      <c r="G1200" s="5" t="s">
        <v>4585</v>
      </c>
      <c r="H1200" s="2" t="s">
        <v>4576</v>
      </c>
      <c r="I1200" s="2" t="s">
        <v>4577</v>
      </c>
      <c r="J1200" s="2" t="s">
        <v>204</v>
      </c>
      <c r="K1200" s="2">
        <v>29303</v>
      </c>
      <c r="L1200" s="4"/>
      <c r="M1200" s="2" t="s">
        <v>4578</v>
      </c>
      <c r="N1200" s="5" t="s">
        <v>4579</v>
      </c>
    </row>
    <row r="1201" spans="1:34">
      <c r="A1201" s="5" t="s">
        <v>4573</v>
      </c>
      <c r="B1201" s="2" t="s">
        <v>3986</v>
      </c>
      <c r="C1201" s="2" t="s">
        <v>364</v>
      </c>
      <c r="D1201" s="2" t="s">
        <v>4586</v>
      </c>
      <c r="E1201" s="5" t="s">
        <v>4587</v>
      </c>
      <c r="F1201" s="5" t="s">
        <v>135</v>
      </c>
      <c r="G1201" s="5" t="s">
        <v>4588</v>
      </c>
      <c r="H1201" s="2" t="s">
        <v>4576</v>
      </c>
      <c r="I1201" s="2" t="s">
        <v>4577</v>
      </c>
      <c r="J1201" s="2" t="s">
        <v>204</v>
      </c>
      <c r="K1201" s="2">
        <v>29303</v>
      </c>
      <c r="L1201" s="4"/>
      <c r="M1201" s="2" t="s">
        <v>4578</v>
      </c>
      <c r="N1201" s="5" t="s">
        <v>4579</v>
      </c>
    </row>
    <row r="1202" spans="1:34">
      <c r="A1202" s="5" t="s">
        <v>4573</v>
      </c>
      <c r="B1202" s="2" t="s">
        <v>170</v>
      </c>
      <c r="C1202" s="2" t="s">
        <v>4603</v>
      </c>
      <c r="D1202" s="2" t="s">
        <v>4604</v>
      </c>
      <c r="E1202" s="5" t="s">
        <v>4605</v>
      </c>
      <c r="F1202" s="5" t="s">
        <v>135</v>
      </c>
      <c r="G1202" s="5" t="s">
        <v>4606</v>
      </c>
      <c r="H1202" s="2" t="s">
        <v>4576</v>
      </c>
      <c r="I1202" s="2" t="s">
        <v>4577</v>
      </c>
      <c r="J1202" s="2" t="s">
        <v>204</v>
      </c>
      <c r="K1202" s="2">
        <v>29303</v>
      </c>
      <c r="L1202" s="4"/>
      <c r="M1202" s="2" t="s">
        <v>4578</v>
      </c>
      <c r="N1202" s="5" t="s">
        <v>4579</v>
      </c>
    </row>
    <row r="1203" spans="1:34">
      <c r="A1203" s="5" t="s">
        <v>4573</v>
      </c>
      <c r="B1203" s="2" t="s">
        <v>3986</v>
      </c>
      <c r="C1203" s="2" t="s">
        <v>4580</v>
      </c>
      <c r="D1203" s="2" t="s">
        <v>2203</v>
      </c>
      <c r="E1203" s="5" t="s">
        <v>4581</v>
      </c>
      <c r="F1203" s="5" t="s">
        <v>135</v>
      </c>
      <c r="G1203" s="5" t="s">
        <v>4582</v>
      </c>
      <c r="H1203" s="2" t="s">
        <v>4576</v>
      </c>
      <c r="I1203" s="2" t="s">
        <v>4577</v>
      </c>
      <c r="J1203" s="2" t="s">
        <v>204</v>
      </c>
      <c r="K1203" s="2">
        <v>29303</v>
      </c>
      <c r="L1203" s="4"/>
      <c r="M1203" s="2" t="s">
        <v>4578</v>
      </c>
      <c r="N1203" s="5" t="s">
        <v>4579</v>
      </c>
    </row>
    <row r="1204" spans="1:34">
      <c r="A1204" s="5" t="s">
        <v>4573</v>
      </c>
      <c r="B1204" s="2" t="s">
        <v>4467</v>
      </c>
      <c r="C1204" s="2" t="s">
        <v>195</v>
      </c>
      <c r="D1204" s="2" t="s">
        <v>4599</v>
      </c>
      <c r="E1204" s="5" t="str">
        <f>HYPERLINK("https://twitter.com/Kim_Kimzey","@Kim_Kimzey")</f>
        <v>@Kim_Kimzey</v>
      </c>
      <c r="F1204" s="5" t="s">
        <v>135</v>
      </c>
      <c r="G1204" s="5" t="str">
        <f>HYPERLINK("mailto:kkimzey@wspa.com","kkimzey@wspa.com")</f>
        <v>kkimzey@wspa.com</v>
      </c>
      <c r="H1204" s="2" t="s">
        <v>4576</v>
      </c>
      <c r="I1204" s="2" t="s">
        <v>4577</v>
      </c>
      <c r="J1204" s="2" t="s">
        <v>204</v>
      </c>
      <c r="K1204" s="2">
        <v>29303</v>
      </c>
      <c r="L1204" s="4"/>
      <c r="M1204" s="2" t="s">
        <v>4578</v>
      </c>
      <c r="N1204" s="5" t="s">
        <v>4579</v>
      </c>
    </row>
    <row r="1205" spans="1:34">
      <c r="A1205" s="5" t="s">
        <v>4573</v>
      </c>
      <c r="B1205" s="2" t="s">
        <v>3986</v>
      </c>
      <c r="C1205" s="2" t="s">
        <v>4342</v>
      </c>
      <c r="D1205" s="2" t="s">
        <v>27</v>
      </c>
      <c r="E1205" s="5" t="s">
        <v>4574</v>
      </c>
      <c r="F1205" s="5" t="s">
        <v>135</v>
      </c>
      <c r="G1205" s="5" t="s">
        <v>4575</v>
      </c>
      <c r="H1205" s="2" t="s">
        <v>4576</v>
      </c>
      <c r="I1205" s="2" t="s">
        <v>4577</v>
      </c>
      <c r="J1205" s="2" t="s">
        <v>204</v>
      </c>
      <c r="K1205" s="2">
        <v>29303</v>
      </c>
      <c r="L1205" s="4"/>
      <c r="M1205" s="2" t="s">
        <v>4578</v>
      </c>
      <c r="N1205" s="5" t="s">
        <v>4579</v>
      </c>
    </row>
    <row r="1206" spans="1:34">
      <c r="A1206" s="5" t="s">
        <v>4573</v>
      </c>
      <c r="B1206" s="2" t="s">
        <v>170</v>
      </c>
      <c r="C1206" s="2" t="s">
        <v>4600</v>
      </c>
      <c r="D1206" s="2" t="s">
        <v>3704</v>
      </c>
      <c r="E1206" s="5" t="s">
        <v>4601</v>
      </c>
      <c r="F1206" s="5" t="s">
        <v>135</v>
      </c>
      <c r="G1206" s="5" t="s">
        <v>4602</v>
      </c>
      <c r="H1206" s="2" t="s">
        <v>4576</v>
      </c>
      <c r="I1206" s="2" t="s">
        <v>4577</v>
      </c>
      <c r="J1206" s="2" t="s">
        <v>204</v>
      </c>
      <c r="K1206" s="2">
        <v>29303</v>
      </c>
      <c r="L1206" s="4"/>
      <c r="M1206" s="2" t="s">
        <v>4578</v>
      </c>
      <c r="N1206" s="5" t="s">
        <v>4579</v>
      </c>
    </row>
    <row r="1207" spans="1:34">
      <c r="A1207" s="5" t="s">
        <v>4573</v>
      </c>
      <c r="B1207" s="2" t="s">
        <v>3986</v>
      </c>
      <c r="C1207" s="2" t="s">
        <v>4593</v>
      </c>
      <c r="D1207" s="2" t="s">
        <v>4594</v>
      </c>
      <c r="E1207" s="5" t="s">
        <v>4595</v>
      </c>
      <c r="F1207" s="5" t="s">
        <v>135</v>
      </c>
      <c r="G1207" s="5" t="s">
        <v>4596</v>
      </c>
      <c r="H1207" s="2" t="s">
        <v>4576</v>
      </c>
      <c r="I1207" s="2" t="s">
        <v>4577</v>
      </c>
      <c r="J1207" s="2" t="s">
        <v>204</v>
      </c>
      <c r="K1207" s="2">
        <v>29303</v>
      </c>
      <c r="L1207" s="4"/>
      <c r="M1207" s="2" t="s">
        <v>4597</v>
      </c>
      <c r="N1207" s="5" t="s">
        <v>4579</v>
      </c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  <row r="1208" spans="1:34">
      <c r="A1208" s="5" t="s">
        <v>4573</v>
      </c>
      <c r="B1208" s="2" t="s">
        <v>170</v>
      </c>
      <c r="C1208" s="2" t="s">
        <v>4607</v>
      </c>
      <c r="D1208" s="2" t="s">
        <v>4608</v>
      </c>
      <c r="E1208" s="12" t="s">
        <v>4609</v>
      </c>
      <c r="F1208" s="5" t="s">
        <v>135</v>
      </c>
      <c r="G1208" s="5" t="s">
        <v>4610</v>
      </c>
      <c r="H1208" s="2" t="s">
        <v>4576</v>
      </c>
      <c r="I1208" s="2" t="s">
        <v>4577</v>
      </c>
      <c r="J1208" s="2" t="s">
        <v>204</v>
      </c>
      <c r="K1208" s="4">
        <v>29303</v>
      </c>
      <c r="L1208" s="4"/>
      <c r="M1208" s="2" t="s">
        <v>4578</v>
      </c>
      <c r="N1208" s="5" t="s">
        <v>4579</v>
      </c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</row>
    <row r="1209" spans="1:34">
      <c r="A1209" s="5" t="s">
        <v>3754</v>
      </c>
      <c r="B1209" s="2" t="s">
        <v>3563</v>
      </c>
      <c r="C1209" s="2" t="s">
        <v>2627</v>
      </c>
      <c r="D1209" s="2" t="s">
        <v>2765</v>
      </c>
      <c r="E1209" s="16" t="s">
        <v>3757</v>
      </c>
      <c r="F1209" s="5" t="s">
        <v>318</v>
      </c>
      <c r="G1209" s="16" t="s">
        <v>3764</v>
      </c>
      <c r="H1209" s="2" t="s">
        <v>3758</v>
      </c>
      <c r="I1209" s="2" t="s">
        <v>64</v>
      </c>
      <c r="J1209" s="2" t="s">
        <v>30</v>
      </c>
      <c r="K1209" s="2">
        <v>28712</v>
      </c>
      <c r="L1209" s="2" t="s">
        <v>65</v>
      </c>
      <c r="M1209" s="2" t="s">
        <v>3759</v>
      </c>
      <c r="N1209" s="5" t="s">
        <v>3760</v>
      </c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</row>
    <row r="1210" spans="1:34">
      <c r="A1210" s="5" t="s">
        <v>3754</v>
      </c>
      <c r="B1210" s="2" t="s">
        <v>3755</v>
      </c>
      <c r="C1210" s="2" t="s">
        <v>2186</v>
      </c>
      <c r="D1210" s="2" t="s">
        <v>3756</v>
      </c>
      <c r="E1210" s="16" t="s">
        <v>3757</v>
      </c>
      <c r="F1210" s="5" t="s">
        <v>318</v>
      </c>
      <c r="G1210" s="5" t="str">
        <f>HYPERLINK("mailto:ddebiase@wsqlradio.com","ddebiase@wsqlradio.com")</f>
        <v>ddebiase@wsqlradio.com</v>
      </c>
      <c r="H1210" s="2" t="s">
        <v>3758</v>
      </c>
      <c r="I1210" s="2" t="s">
        <v>64</v>
      </c>
      <c r="J1210" s="2" t="s">
        <v>30</v>
      </c>
      <c r="K1210" s="2">
        <v>28712</v>
      </c>
      <c r="L1210" s="4" t="s">
        <v>65</v>
      </c>
      <c r="M1210" s="2" t="s">
        <v>3759</v>
      </c>
      <c r="N1210" s="16" t="s">
        <v>3760</v>
      </c>
    </row>
    <row r="1211" spans="1:34">
      <c r="A1211" s="5" t="s">
        <v>3754</v>
      </c>
      <c r="B1211" s="2" t="s">
        <v>3755</v>
      </c>
      <c r="C1211" s="2" t="s">
        <v>3761</v>
      </c>
      <c r="D1211" s="2" t="s">
        <v>3762</v>
      </c>
      <c r="E1211" s="12" t="str">
        <f>HYPERLINK("https://twitter.com/eadossey","@eadossey")</f>
        <v>@eadossey</v>
      </c>
      <c r="F1211" s="5" t="s">
        <v>318</v>
      </c>
      <c r="G1211" s="5" t="str">
        <f>HYPERLINK("mailto:news@wsqlradio.com","news@wsqlradio.com ")</f>
        <v xml:space="preserve">news@wsqlradio.com </v>
      </c>
      <c r="H1211" s="2" t="s">
        <v>3758</v>
      </c>
      <c r="I1211" s="2" t="s">
        <v>64</v>
      </c>
      <c r="J1211" s="2" t="s">
        <v>30</v>
      </c>
      <c r="K1211" s="2">
        <v>28712</v>
      </c>
      <c r="L1211" s="2" t="s">
        <v>65</v>
      </c>
      <c r="M1211" s="2" t="s">
        <v>3759</v>
      </c>
      <c r="N1211" s="5" t="s">
        <v>3760</v>
      </c>
    </row>
    <row r="1212" spans="1:34">
      <c r="A1212" s="5" t="s">
        <v>3754</v>
      </c>
      <c r="B1212" s="2" t="s">
        <v>673</v>
      </c>
      <c r="C1212" s="2" t="s">
        <v>246</v>
      </c>
      <c r="D1212" s="2" t="s">
        <v>2885</v>
      </c>
      <c r="E1212" s="16" t="s">
        <v>3757</v>
      </c>
      <c r="F1212" s="5" t="s">
        <v>318</v>
      </c>
      <c r="G1212" s="16" t="s">
        <v>3763</v>
      </c>
      <c r="H1212" s="2" t="s">
        <v>3758</v>
      </c>
      <c r="I1212" s="2" t="s">
        <v>64</v>
      </c>
      <c r="J1212" s="2" t="s">
        <v>30</v>
      </c>
      <c r="K1212" s="2">
        <v>28712</v>
      </c>
      <c r="L1212" s="2" t="s">
        <v>65</v>
      </c>
      <c r="M1212" s="2" t="s">
        <v>3759</v>
      </c>
      <c r="N1212" s="5" t="s">
        <v>3760</v>
      </c>
    </row>
    <row r="1213" spans="1:34">
      <c r="A1213" s="5" t="s">
        <v>3765</v>
      </c>
      <c r="B1213" s="2" t="s">
        <v>3775</v>
      </c>
      <c r="C1213" s="2" t="s">
        <v>3776</v>
      </c>
      <c r="D1213" s="2" t="s">
        <v>3777</v>
      </c>
      <c r="E1213" s="16" t="s">
        <v>3778</v>
      </c>
      <c r="F1213" s="5" t="s">
        <v>318</v>
      </c>
      <c r="G1213" s="5" t="str">
        <f>HYPERLINK("mailto:golsen@publicradioeast.org","golsen@publicradioeast.org")</f>
        <v>golsen@publicradioeast.org</v>
      </c>
      <c r="H1213" s="2" t="s">
        <v>3779</v>
      </c>
      <c r="I1213" s="2" t="s">
        <v>3780</v>
      </c>
      <c r="J1213" s="2" t="s">
        <v>30</v>
      </c>
      <c r="K1213" s="2">
        <v>28562</v>
      </c>
      <c r="L1213" s="2" t="s">
        <v>1759</v>
      </c>
      <c r="M1213" s="2" t="s">
        <v>3781</v>
      </c>
      <c r="N1213" s="16" t="s">
        <v>3771</v>
      </c>
    </row>
    <row r="1214" spans="1:34">
      <c r="A1214" s="5" t="s">
        <v>3765</v>
      </c>
      <c r="B1214" s="2" t="s">
        <v>446</v>
      </c>
      <c r="C1214" s="2" t="s">
        <v>3766</v>
      </c>
      <c r="D1214" s="2" t="s">
        <v>3767</v>
      </c>
      <c r="E1214" s="5" t="str">
        <f>HYPERLINK("https://twitter.com/PublicRadioEast","@PublicRadioEast")</f>
        <v>@PublicRadioEast</v>
      </c>
      <c r="F1214" s="5" t="s">
        <v>318</v>
      </c>
      <c r="G1214" s="16" t="s">
        <v>3768</v>
      </c>
      <c r="H1214" s="2" t="s">
        <v>3769</v>
      </c>
      <c r="I1214" s="2" t="s">
        <v>1758</v>
      </c>
      <c r="J1214" s="2" t="s">
        <v>30</v>
      </c>
      <c r="K1214" s="2">
        <v>28562</v>
      </c>
      <c r="L1214" s="2" t="s">
        <v>1759</v>
      </c>
      <c r="M1214" s="2" t="s">
        <v>3770</v>
      </c>
      <c r="N1214" s="16" t="s">
        <v>3771</v>
      </c>
    </row>
    <row r="1215" spans="1:34">
      <c r="A1215" s="5" t="s">
        <v>3765</v>
      </c>
      <c r="B1215" s="2" t="s">
        <v>3563</v>
      </c>
      <c r="C1215" s="2" t="s">
        <v>3772</v>
      </c>
      <c r="D1215" s="2" t="s">
        <v>3773</v>
      </c>
      <c r="E1215" s="5" t="str">
        <f>HYPERLINK("https://twitter.com/PublicRadioEast","@PublicRadioEast")</f>
        <v>@PublicRadioEast</v>
      </c>
      <c r="F1215" s="5" t="s">
        <v>318</v>
      </c>
      <c r="G1215" s="16" t="s">
        <v>3774</v>
      </c>
      <c r="H1215" s="2" t="s">
        <v>3769</v>
      </c>
      <c r="I1215" s="2" t="s">
        <v>1758</v>
      </c>
      <c r="J1215" s="2" t="s">
        <v>30</v>
      </c>
      <c r="K1215" s="2">
        <v>28562</v>
      </c>
      <c r="L1215" s="2" t="s">
        <v>1759</v>
      </c>
      <c r="M1215" s="2" t="s">
        <v>3770</v>
      </c>
      <c r="N1215" s="16" t="s">
        <v>3771</v>
      </c>
    </row>
    <row r="1216" spans="1:34">
      <c r="A1216" s="5" t="s">
        <v>3782</v>
      </c>
      <c r="B1216" s="2" t="s">
        <v>3728</v>
      </c>
      <c r="C1216" s="2" t="s">
        <v>874</v>
      </c>
      <c r="D1216" s="2" t="s">
        <v>2024</v>
      </c>
      <c r="E1216" s="12" t="s">
        <v>5195</v>
      </c>
      <c r="F1216" s="5" t="s">
        <v>318</v>
      </c>
      <c r="G1216" s="5" t="str">
        <f>HYPERLINK("mailto:ben@thetalkstation.com","ben@thetalkstation.com")</f>
        <v>ben@thetalkstation.com</v>
      </c>
      <c r="H1216" s="2" t="s">
        <v>3783</v>
      </c>
      <c r="I1216" s="2" t="s">
        <v>3787</v>
      </c>
      <c r="J1216" s="2" t="s">
        <v>30</v>
      </c>
      <c r="K1216" s="2">
        <v>28557</v>
      </c>
      <c r="L1216" s="2" t="s">
        <v>2561</v>
      </c>
      <c r="M1216" s="2" t="s">
        <v>3785</v>
      </c>
      <c r="N1216" s="16" t="s">
        <v>3786</v>
      </c>
    </row>
    <row r="1217" spans="1:34">
      <c r="A1217" s="5" t="s">
        <v>3782</v>
      </c>
      <c r="B1217" s="2" t="s">
        <v>68</v>
      </c>
      <c r="C1217" s="4"/>
      <c r="D1217" s="4"/>
      <c r="E1217" s="12" t="s">
        <v>5195</v>
      </c>
      <c r="F1217" s="5" t="s">
        <v>318</v>
      </c>
      <c r="G1217" s="5" t="str">
        <f>HYPERLINK("mailto:news@thetalkstation.com","news@thetalkstation.com")</f>
        <v>news@thetalkstation.com</v>
      </c>
      <c r="H1217" s="2" t="s">
        <v>3783</v>
      </c>
      <c r="I1217" s="2" t="s">
        <v>3784</v>
      </c>
      <c r="J1217" s="2" t="s">
        <v>30</v>
      </c>
      <c r="K1217" s="2">
        <v>28557</v>
      </c>
      <c r="L1217" s="2" t="s">
        <v>2561</v>
      </c>
      <c r="M1217" s="2" t="s">
        <v>3785</v>
      </c>
      <c r="N1217" s="16" t="s">
        <v>3786</v>
      </c>
    </row>
    <row r="1218" spans="1:34">
      <c r="A1218" s="5" t="s">
        <v>4614</v>
      </c>
      <c r="B1218" s="2" t="s">
        <v>4644</v>
      </c>
      <c r="C1218" s="2" t="s">
        <v>4645</v>
      </c>
      <c r="D1218" s="2" t="s">
        <v>2427</v>
      </c>
      <c r="E1218" s="5" t="s">
        <v>4646</v>
      </c>
      <c r="F1218" s="5" t="s">
        <v>135</v>
      </c>
      <c r="G1218" s="5" t="s">
        <v>4647</v>
      </c>
      <c r="H1218" s="2" t="s">
        <v>4616</v>
      </c>
      <c r="I1218" s="2" t="s">
        <v>226</v>
      </c>
      <c r="J1218" s="2" t="s">
        <v>30</v>
      </c>
      <c r="K1218" s="2">
        <v>27601</v>
      </c>
      <c r="L1218" s="2" t="s">
        <v>227</v>
      </c>
      <c r="M1218" s="2" t="s">
        <v>4617</v>
      </c>
      <c r="N1218" s="5" t="s">
        <v>4579</v>
      </c>
    </row>
    <row r="1219" spans="1:34">
      <c r="A1219" s="5" t="s">
        <v>4614</v>
      </c>
      <c r="B1219" s="2" t="s">
        <v>3986</v>
      </c>
      <c r="C1219" s="2" t="s">
        <v>4308</v>
      </c>
      <c r="D1219" s="2" t="s">
        <v>4622</v>
      </c>
      <c r="E1219" s="5" t="str">
        <f>HYPERLINK("https://twitter.com/RupintaABC11","@RupintaABC11")</f>
        <v>@RupintaABC11</v>
      </c>
      <c r="F1219" s="5" t="s">
        <v>135</v>
      </c>
      <c r="G1219" s="5" t="str">
        <f>HYPERLINK("mailto:amber.rupinta@abc11.com","amber.rupinta@abc11.com")</f>
        <v>amber.rupinta@abc11.com</v>
      </c>
      <c r="H1219" s="2" t="s">
        <v>4616</v>
      </c>
      <c r="I1219" s="2" t="s">
        <v>226</v>
      </c>
      <c r="J1219" s="2" t="s">
        <v>30</v>
      </c>
      <c r="K1219" s="2">
        <v>27601</v>
      </c>
      <c r="L1219" s="2" t="s">
        <v>227</v>
      </c>
      <c r="M1219" s="2" t="s">
        <v>4617</v>
      </c>
      <c r="N1219" s="5" t="s">
        <v>4579</v>
      </c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</row>
    <row r="1220" spans="1:34">
      <c r="A1220" s="5" t="s">
        <v>4614</v>
      </c>
      <c r="B1220" s="2" t="s">
        <v>170</v>
      </c>
      <c r="C1220" s="2" t="s">
        <v>4640</v>
      </c>
      <c r="D1220" s="2" t="s">
        <v>4190</v>
      </c>
      <c r="E1220" s="5" t="s">
        <v>4641</v>
      </c>
      <c r="F1220" s="5" t="s">
        <v>135</v>
      </c>
      <c r="G1220" s="5" t="s">
        <v>4642</v>
      </c>
      <c r="H1220" s="2" t="s">
        <v>4616</v>
      </c>
      <c r="I1220" s="2" t="s">
        <v>226</v>
      </c>
      <c r="J1220" s="2" t="s">
        <v>30</v>
      </c>
      <c r="K1220" s="2">
        <v>27601</v>
      </c>
      <c r="L1220" s="2" t="s">
        <v>227</v>
      </c>
      <c r="M1220" s="2" t="s">
        <v>4617</v>
      </c>
      <c r="N1220" s="5" t="s">
        <v>4579</v>
      </c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</row>
    <row r="1221" spans="1:34">
      <c r="A1221" s="5" t="s">
        <v>4614</v>
      </c>
      <c r="B1221" s="2" t="s">
        <v>3986</v>
      </c>
      <c r="C1221" s="2" t="s">
        <v>142</v>
      </c>
      <c r="D1221" s="2" t="s">
        <v>4615</v>
      </c>
      <c r="E1221" s="12" t="str">
        <f>HYPERLINK("https://twitter.com/AndreaABC11","@AndreaABC11")</f>
        <v>@AndreaABC11</v>
      </c>
      <c r="F1221" s="5" t="s">
        <v>135</v>
      </c>
      <c r="G1221" s="12" t="str">
        <f>HYPERLINK("mailto:andrea.blanford@abc11.com","andrea.blanford@abc11.com")</f>
        <v>andrea.blanford@abc11.com</v>
      </c>
      <c r="H1221" s="2" t="s">
        <v>4616</v>
      </c>
      <c r="I1221" s="2" t="s">
        <v>226</v>
      </c>
      <c r="J1221" s="2" t="s">
        <v>30</v>
      </c>
      <c r="K1221" s="2">
        <v>27601</v>
      </c>
      <c r="L1221" s="2" t="s">
        <v>227</v>
      </c>
      <c r="M1221" s="2" t="s">
        <v>4617</v>
      </c>
      <c r="N1221" s="5" t="s">
        <v>4579</v>
      </c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</row>
    <row r="1222" spans="1:34">
      <c r="A1222" s="5" t="s">
        <v>4614</v>
      </c>
      <c r="B1222" s="2" t="s">
        <v>3986</v>
      </c>
      <c r="C1222" s="2" t="s">
        <v>4623</v>
      </c>
      <c r="D1222" s="2" t="s">
        <v>29</v>
      </c>
      <c r="E1222" s="5" t="s">
        <v>4624</v>
      </c>
      <c r="F1222" s="5" t="s">
        <v>135</v>
      </c>
      <c r="G1222" s="5" t="s">
        <v>4625</v>
      </c>
      <c r="H1222" s="2" t="s">
        <v>4616</v>
      </c>
      <c r="I1222" s="2" t="s">
        <v>226</v>
      </c>
      <c r="J1222" s="2" t="s">
        <v>30</v>
      </c>
      <c r="K1222" s="2">
        <v>27601</v>
      </c>
      <c r="L1222" s="2" t="s">
        <v>227</v>
      </c>
      <c r="M1222" s="2" t="s">
        <v>4617</v>
      </c>
      <c r="N1222" s="5" t="s">
        <v>4579</v>
      </c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</row>
    <row r="1223" spans="1:34">
      <c r="A1223" s="5" t="s">
        <v>4614</v>
      </c>
      <c r="B1223" s="2" t="s">
        <v>3986</v>
      </c>
      <c r="C1223" s="2" t="s">
        <v>3637</v>
      </c>
      <c r="D1223" s="2" t="s">
        <v>4619</v>
      </c>
      <c r="E1223" s="5" t="s">
        <v>4620</v>
      </c>
      <c r="F1223" s="5" t="s">
        <v>135</v>
      </c>
      <c r="G1223" s="5" t="str">
        <f>HYPERLINK("mailto:barbara.gibbs@abc11.com","barbara.gibbs@abc11.com")</f>
        <v>barbara.gibbs@abc11.com</v>
      </c>
      <c r="H1223" s="2" t="s">
        <v>4616</v>
      </c>
      <c r="I1223" s="2" t="s">
        <v>226</v>
      </c>
      <c r="J1223" s="2" t="s">
        <v>30</v>
      </c>
      <c r="K1223" s="2">
        <v>27601</v>
      </c>
      <c r="L1223" s="2" t="s">
        <v>227</v>
      </c>
      <c r="M1223" s="2" t="s">
        <v>4617</v>
      </c>
      <c r="N1223" s="5" t="s">
        <v>4579</v>
      </c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</row>
    <row r="1224" spans="1:34">
      <c r="A1224" s="5" t="s">
        <v>4614</v>
      </c>
      <c r="B1224" s="2" t="s">
        <v>170</v>
      </c>
      <c r="C1224" s="2" t="s">
        <v>4634</v>
      </c>
      <c r="D1224" s="2" t="s">
        <v>4635</v>
      </c>
      <c r="E1224" s="5" t="str">
        <f>HYPERLINK("https://twitter.com/DeJuanABC11","@DeJuanABC11")</f>
        <v>@DeJuanABC11</v>
      </c>
      <c r="F1224" s="5" t="s">
        <v>135</v>
      </c>
      <c r="G1224" s="5" t="str">
        <f>HYPERLINK("mailto:dejuan.hoggard@abc11.com","dejuan.hoggard@abc11.com")</f>
        <v>dejuan.hoggard@abc11.com</v>
      </c>
      <c r="H1224" s="2" t="s">
        <v>4616</v>
      </c>
      <c r="I1224" s="2" t="s">
        <v>226</v>
      </c>
      <c r="J1224" s="2" t="s">
        <v>30</v>
      </c>
      <c r="K1224" s="2">
        <v>27601</v>
      </c>
      <c r="L1224" s="2" t="s">
        <v>227</v>
      </c>
      <c r="M1224" s="2" t="s">
        <v>4617</v>
      </c>
      <c r="N1224" s="5" t="s">
        <v>4579</v>
      </c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</row>
    <row r="1225" spans="1:34">
      <c r="A1225" s="5" t="s">
        <v>4614</v>
      </c>
      <c r="B1225" s="2" t="s">
        <v>4658</v>
      </c>
      <c r="C1225" s="2" t="s">
        <v>17</v>
      </c>
      <c r="D1225" s="2" t="s">
        <v>29</v>
      </c>
      <c r="E1225" s="5" t="s">
        <v>4659</v>
      </c>
      <c r="F1225" s="5" t="s">
        <v>135</v>
      </c>
      <c r="G1225" s="16" t="s">
        <v>4660</v>
      </c>
      <c r="H1225" s="2" t="s">
        <v>4616</v>
      </c>
      <c r="I1225" s="2" t="s">
        <v>226</v>
      </c>
      <c r="J1225" s="2" t="s">
        <v>30</v>
      </c>
      <c r="K1225" s="2">
        <v>27601</v>
      </c>
      <c r="L1225" s="2" t="s">
        <v>227</v>
      </c>
      <c r="M1225" s="2" t="s">
        <v>4661</v>
      </c>
      <c r="N1225" s="5" t="s">
        <v>4579</v>
      </c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</row>
    <row r="1226" spans="1:34">
      <c r="A1226" s="5" t="s">
        <v>4614</v>
      </c>
      <c r="B1226" s="2" t="s">
        <v>4657</v>
      </c>
      <c r="C1226" s="2" t="s">
        <v>2380</v>
      </c>
      <c r="D1226" s="2" t="s">
        <v>4013</v>
      </c>
      <c r="E1226" s="5" t="str">
        <f>HYPERLINK("https://twitter.com/EdCrumpABC11","@EdCrumpABC11")</f>
        <v>@EdCrumpABC11</v>
      </c>
      <c r="F1226" s="5" t="s">
        <v>135</v>
      </c>
      <c r="G1226" s="5" t="str">
        <f>HYPERLINK("mailto:ed.crump@abc11.com","ed.crump@abc11.com")</f>
        <v>ed.crump@abc11.com</v>
      </c>
      <c r="H1226" s="2" t="s">
        <v>4616</v>
      </c>
      <c r="I1226" s="2" t="s">
        <v>226</v>
      </c>
      <c r="J1226" s="2" t="s">
        <v>30</v>
      </c>
      <c r="K1226" s="2">
        <v>27601</v>
      </c>
      <c r="L1226" s="2" t="s">
        <v>227</v>
      </c>
      <c r="M1226" s="2" t="s">
        <v>4617</v>
      </c>
      <c r="N1226" s="5" t="s">
        <v>4579</v>
      </c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</row>
    <row r="1227" spans="1:34">
      <c r="A1227" s="5" t="s">
        <v>4614</v>
      </c>
      <c r="B1227" s="2" t="s">
        <v>170</v>
      </c>
      <c r="C1227" s="2" t="s">
        <v>4629</v>
      </c>
      <c r="D1227" s="2" t="s">
        <v>4630</v>
      </c>
      <c r="E1227" s="5" t="str">
        <f>HYPERLINK("https://twitter.com/AthansABC11","@AthansABC11")</f>
        <v>@AthansABC11</v>
      </c>
      <c r="F1227" s="5" t="s">
        <v>135</v>
      </c>
      <c r="G1227" s="5" t="str">
        <f>HYPERLINK("mailto:elaina.athans@abc11.com","elaina.athans@abc11.com")</f>
        <v>elaina.athans@abc11.com</v>
      </c>
      <c r="H1227" s="2" t="s">
        <v>4616</v>
      </c>
      <c r="I1227" s="2" t="s">
        <v>226</v>
      </c>
      <c r="J1227" s="2" t="s">
        <v>30</v>
      </c>
      <c r="K1227" s="2">
        <v>27601</v>
      </c>
      <c r="L1227" s="2" t="s">
        <v>227</v>
      </c>
      <c r="M1227" s="2" t="s">
        <v>4617</v>
      </c>
      <c r="N1227" s="5" t="s">
        <v>4579</v>
      </c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</row>
    <row r="1228" spans="1:34">
      <c r="A1228" s="5" t="s">
        <v>4614</v>
      </c>
      <c r="B1228" s="2" t="s">
        <v>523</v>
      </c>
      <c r="C1228" s="2" t="s">
        <v>4643</v>
      </c>
      <c r="D1228" s="2" t="s">
        <v>4608</v>
      </c>
      <c r="E1228" s="5" t="str">
        <f>HYPERLINK("https://twitter.com/GloriaABC11","@GloriaABC11")</f>
        <v>@GloriaABC11</v>
      </c>
      <c r="F1228" s="5" t="s">
        <v>135</v>
      </c>
      <c r="G1228" s="5" t="str">
        <f>HYPERLINK("mailto:gloria.rodriguez@abc11.com","gloria.rodriguez@abc11.com")</f>
        <v>gloria.rodriguez@abc11.com</v>
      </c>
      <c r="H1228" s="2" t="s">
        <v>4616</v>
      </c>
      <c r="I1228" s="2" t="s">
        <v>226</v>
      </c>
      <c r="J1228" s="2" t="s">
        <v>30</v>
      </c>
      <c r="K1228" s="2">
        <v>27601</v>
      </c>
      <c r="L1228" s="2" t="s">
        <v>227</v>
      </c>
      <c r="M1228" s="2" t="s">
        <v>4617</v>
      </c>
      <c r="N1228" s="5" t="s">
        <v>4579</v>
      </c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</row>
    <row r="1229" spans="1:34">
      <c r="A1229" s="5" t="s">
        <v>4614</v>
      </c>
      <c r="B1229" s="2" t="s">
        <v>3986</v>
      </c>
      <c r="C1229" s="2" t="s">
        <v>4618</v>
      </c>
      <c r="D1229" s="2" t="s">
        <v>27</v>
      </c>
      <c r="E1229" s="12" t="str">
        <f>HYPERLINK("https://twitter.com/JoelBrownABC11","@JoelBrownABC11")</f>
        <v>@JoelBrownABC11</v>
      </c>
      <c r="F1229" s="5" t="s">
        <v>135</v>
      </c>
      <c r="G1229" s="5" t="str">
        <f>HYPERLINK("mailto:joel.brown@abc11.com","joel.brown@abc11.com")</f>
        <v>joel.brown@abc11.com</v>
      </c>
      <c r="H1229" s="2" t="s">
        <v>4616</v>
      </c>
      <c r="I1229" s="2" t="s">
        <v>226</v>
      </c>
      <c r="J1229" s="2" t="s">
        <v>30</v>
      </c>
      <c r="K1229" s="2">
        <v>27601</v>
      </c>
      <c r="L1229" s="2" t="s">
        <v>227</v>
      </c>
      <c r="M1229" s="2" t="s">
        <v>4617</v>
      </c>
      <c r="N1229" s="5" t="s">
        <v>4579</v>
      </c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</row>
    <row r="1230" spans="1:34">
      <c r="A1230" s="5" t="s">
        <v>4614</v>
      </c>
      <c r="B1230" s="2" t="s">
        <v>3986</v>
      </c>
      <c r="C1230" s="2" t="s">
        <v>246</v>
      </c>
      <c r="D1230" s="2" t="s">
        <v>2488</v>
      </c>
      <c r="E1230" s="5" t="str">
        <f>HYPERLINK("https://twitter.com/JohnClarkABC11","@JohnClarkABC11")</f>
        <v>@JohnClarkABC11</v>
      </c>
      <c r="F1230" s="5" t="s">
        <v>135</v>
      </c>
      <c r="G1230" s="5" t="str">
        <f>HYPERLINK("mailto:john.clark@abc11.com","john.clark@abc11.com")</f>
        <v>john.clark@abc11.com</v>
      </c>
      <c r="H1230" s="2" t="s">
        <v>4616</v>
      </c>
      <c r="I1230" s="2" t="s">
        <v>226</v>
      </c>
      <c r="J1230" s="2" t="s">
        <v>30</v>
      </c>
      <c r="K1230" s="2">
        <v>27601</v>
      </c>
      <c r="L1230" s="2" t="s">
        <v>227</v>
      </c>
      <c r="M1230" s="2" t="s">
        <v>4617</v>
      </c>
      <c r="N1230" s="5" t="s">
        <v>4579</v>
      </c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</row>
    <row r="1231" spans="1:34">
      <c r="A1231" s="5" t="s">
        <v>4614</v>
      </c>
      <c r="B1231" s="2" t="s">
        <v>1516</v>
      </c>
      <c r="C1231" s="2" t="s">
        <v>4651</v>
      </c>
      <c r="D1231" s="2" t="s">
        <v>4652</v>
      </c>
      <c r="E1231" s="5" t="s">
        <v>4653</v>
      </c>
      <c r="F1231" s="5" t="s">
        <v>135</v>
      </c>
      <c r="G1231" s="5" t="s">
        <v>4654</v>
      </c>
      <c r="H1231" s="2" t="s">
        <v>4616</v>
      </c>
      <c r="I1231" s="2" t="s">
        <v>226</v>
      </c>
      <c r="J1231" s="2" t="s">
        <v>30</v>
      </c>
      <c r="K1231" s="2">
        <v>27601</v>
      </c>
      <c r="L1231" s="2" t="s">
        <v>227</v>
      </c>
      <c r="M1231" s="2" t="s">
        <v>4617</v>
      </c>
      <c r="N1231" s="5" t="s">
        <v>4579</v>
      </c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</row>
    <row r="1232" spans="1:34">
      <c r="A1232" s="5" t="s">
        <v>4614</v>
      </c>
      <c r="B1232" s="2" t="s">
        <v>170</v>
      </c>
      <c r="C1232" s="2" t="s">
        <v>1337</v>
      </c>
      <c r="D1232" s="2" t="s">
        <v>4631</v>
      </c>
      <c r="E1232" s="5" t="s">
        <v>4632</v>
      </c>
      <c r="F1232" s="5" t="s">
        <v>135</v>
      </c>
      <c r="G1232" s="5" t="s">
        <v>4633</v>
      </c>
      <c r="H1232" s="2" t="s">
        <v>4616</v>
      </c>
      <c r="I1232" s="2" t="s">
        <v>226</v>
      </c>
      <c r="J1232" s="2" t="s">
        <v>30</v>
      </c>
      <c r="K1232" s="2">
        <v>27601</v>
      </c>
      <c r="L1232" s="2" t="s">
        <v>227</v>
      </c>
      <c r="M1232" s="2" t="s">
        <v>4617</v>
      </c>
      <c r="N1232" s="5" t="s">
        <v>4579</v>
      </c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</row>
    <row r="1233" spans="1:34">
      <c r="A1233" s="5" t="s">
        <v>4614</v>
      </c>
      <c r="B1233" s="2" t="s">
        <v>3986</v>
      </c>
      <c r="C1233" s="2" t="s">
        <v>4178</v>
      </c>
      <c r="D1233" s="2" t="s">
        <v>29</v>
      </c>
      <c r="E1233" s="5" t="s">
        <v>4626</v>
      </c>
      <c r="F1233" s="5" t="s">
        <v>135</v>
      </c>
      <c r="G1233" s="5" t="s">
        <v>4627</v>
      </c>
      <c r="H1233" s="2" t="s">
        <v>4616</v>
      </c>
      <c r="I1233" s="2" t="s">
        <v>226</v>
      </c>
      <c r="J1233" s="2" t="s">
        <v>30</v>
      </c>
      <c r="K1233" s="2">
        <v>27601</v>
      </c>
      <c r="L1233" s="2" t="s">
        <v>227</v>
      </c>
      <c r="M1233" s="2" t="s">
        <v>4617</v>
      </c>
      <c r="N1233" s="5" t="s">
        <v>4579</v>
      </c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</row>
    <row r="1234" spans="1:34">
      <c r="A1234" s="5" t="s">
        <v>4614</v>
      </c>
      <c r="B1234" s="2" t="s">
        <v>170</v>
      </c>
      <c r="C1234" s="2" t="s">
        <v>4636</v>
      </c>
      <c r="D1234" s="2" t="s">
        <v>4637</v>
      </c>
      <c r="E1234" s="5" t="s">
        <v>4638</v>
      </c>
      <c r="F1234" s="5" t="s">
        <v>135</v>
      </c>
      <c r="G1234" s="16" t="s">
        <v>4639</v>
      </c>
      <c r="H1234" s="2" t="s">
        <v>4616</v>
      </c>
      <c r="I1234" s="2" t="s">
        <v>226</v>
      </c>
      <c r="J1234" s="2" t="s">
        <v>30</v>
      </c>
      <c r="K1234" s="2">
        <v>27601</v>
      </c>
      <c r="L1234" s="2" t="s">
        <v>227</v>
      </c>
      <c r="M1234" s="2" t="s">
        <v>4617</v>
      </c>
      <c r="N1234" s="5" t="s">
        <v>4579</v>
      </c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</row>
    <row r="1235" spans="1:34">
      <c r="A1235" s="5" t="s">
        <v>4614</v>
      </c>
      <c r="B1235" s="2" t="s">
        <v>446</v>
      </c>
      <c r="C1235" s="2" t="s">
        <v>3729</v>
      </c>
      <c r="D1235" s="2" t="s">
        <v>4628</v>
      </c>
      <c r="E1235" s="5" t="str">
        <f>HYPERLINK("https://twitter.com/mgermanowtvd","@mgermanowtvd")</f>
        <v>@mgermanowtvd</v>
      </c>
      <c r="F1235" s="5" t="s">
        <v>135</v>
      </c>
      <c r="G1235" s="5" t="str">
        <f>HYPERLINK("mailto:news.director@abc11.com","news.director@abc11.com")</f>
        <v>news.director@abc11.com</v>
      </c>
      <c r="H1235" s="2" t="s">
        <v>4616</v>
      </c>
      <c r="I1235" s="2" t="s">
        <v>226</v>
      </c>
      <c r="J1235" s="2" t="s">
        <v>30</v>
      </c>
      <c r="K1235" s="2">
        <v>27601</v>
      </c>
      <c r="L1235" s="2" t="s">
        <v>227</v>
      </c>
      <c r="M1235" s="2" t="s">
        <v>4617</v>
      </c>
      <c r="N1235" s="5" t="s">
        <v>4579</v>
      </c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</row>
    <row r="1236" spans="1:34" s="6" customFormat="1">
      <c r="A1236" s="5" t="s">
        <v>4614</v>
      </c>
      <c r="B1236" s="2" t="s">
        <v>4644</v>
      </c>
      <c r="C1236" s="2" t="s">
        <v>884</v>
      </c>
      <c r="D1236" s="2" t="s">
        <v>4648</v>
      </c>
      <c r="E1236" s="5" t="s">
        <v>4649</v>
      </c>
      <c r="F1236" s="5" t="s">
        <v>135</v>
      </c>
      <c r="G1236" s="5" t="s">
        <v>4650</v>
      </c>
      <c r="H1236" s="2" t="s">
        <v>4616</v>
      </c>
      <c r="I1236" s="2" t="s">
        <v>226</v>
      </c>
      <c r="J1236" s="2" t="s">
        <v>30</v>
      </c>
      <c r="K1236" s="2">
        <v>27601</v>
      </c>
      <c r="L1236" s="2" t="s">
        <v>227</v>
      </c>
      <c r="M1236" s="2" t="s">
        <v>4617</v>
      </c>
      <c r="N1236" s="5" t="s">
        <v>4579</v>
      </c>
      <c r="O1236" s="2"/>
    </row>
    <row r="1237" spans="1:34" s="6" customFormat="1">
      <c r="A1237" s="5" t="s">
        <v>4614</v>
      </c>
      <c r="B1237" s="2" t="s">
        <v>3986</v>
      </c>
      <c r="C1237" s="2" t="s">
        <v>952</v>
      </c>
      <c r="D1237" s="2" t="s">
        <v>4249</v>
      </c>
      <c r="E1237" s="5" t="str">
        <f>HYPERLINK("https://twitter.com/DanielsABC11","@DanielsABC11")</f>
        <v>@DanielsABC11</v>
      </c>
      <c r="F1237" s="5" t="s">
        <v>135</v>
      </c>
      <c r="G1237" s="5" t="str">
        <f>HYPERLINK("mailto:steve.daniels@abc11.com","steve.daniels@abc11.com")</f>
        <v>steve.daniels@abc11.com</v>
      </c>
      <c r="H1237" s="2" t="s">
        <v>4616</v>
      </c>
      <c r="I1237" s="2" t="s">
        <v>226</v>
      </c>
      <c r="J1237" s="2" t="s">
        <v>30</v>
      </c>
      <c r="K1237" s="2">
        <v>27601</v>
      </c>
      <c r="L1237" s="2" t="s">
        <v>227</v>
      </c>
      <c r="M1237" s="2" t="s">
        <v>4617</v>
      </c>
      <c r="N1237" s="5" t="s">
        <v>4579</v>
      </c>
      <c r="O1237" s="2"/>
    </row>
    <row r="1238" spans="1:34" s="6" customFormat="1">
      <c r="A1238" s="5" t="s">
        <v>4614</v>
      </c>
      <c r="B1238" s="2" t="s">
        <v>4655</v>
      </c>
      <c r="C1238" s="2" t="s">
        <v>603</v>
      </c>
      <c r="D1238" s="2" t="s">
        <v>4656</v>
      </c>
      <c r="E1238" s="5" t="str">
        <f>HYPERLINK("https://twitter.com/TimABC11","@TimABC11")</f>
        <v>@TimABC11</v>
      </c>
      <c r="F1238" s="5" t="s">
        <v>135</v>
      </c>
      <c r="G1238" s="5" t="str">
        <f>HYPERLINK("mailto:tim.pulliam@abc11.com","tim.pulliam@abc11.com")</f>
        <v>tim.pulliam@abc11.com</v>
      </c>
      <c r="H1238" s="2" t="s">
        <v>4616</v>
      </c>
      <c r="I1238" s="2" t="s">
        <v>226</v>
      </c>
      <c r="J1238" s="2" t="s">
        <v>30</v>
      </c>
      <c r="K1238" s="2">
        <v>27601</v>
      </c>
      <c r="L1238" s="2" t="s">
        <v>227</v>
      </c>
      <c r="M1238" s="2" t="s">
        <v>4617</v>
      </c>
      <c r="N1238" s="5" t="s">
        <v>4579</v>
      </c>
      <c r="O1238" s="2"/>
    </row>
    <row r="1239" spans="1:34" s="6" customFormat="1">
      <c r="A1239" s="5" t="s">
        <v>4614</v>
      </c>
      <c r="B1239" s="2" t="s">
        <v>3986</v>
      </c>
      <c r="C1239" s="2" t="s">
        <v>4621</v>
      </c>
      <c r="D1239" s="2" t="s">
        <v>642</v>
      </c>
      <c r="E1239" s="5" t="str">
        <f>HYPERLINK("https://twitter.com/tpowellabc11","@tpowellabc11")</f>
        <v>@tpowellabc11</v>
      </c>
      <c r="F1239" s="5" t="s">
        <v>135</v>
      </c>
      <c r="G1239" s="5" t="str">
        <f>HYPERLINK("mailto:tisha.powell@abc11.com","tisha.powell@abc11.com")</f>
        <v>tisha.powell@abc11.com</v>
      </c>
      <c r="H1239" s="2" t="s">
        <v>4616</v>
      </c>
      <c r="I1239" s="2" t="s">
        <v>226</v>
      </c>
      <c r="J1239" s="2" t="s">
        <v>30</v>
      </c>
      <c r="K1239" s="2">
        <v>27601</v>
      </c>
      <c r="L1239" s="2" t="s">
        <v>227</v>
      </c>
      <c r="M1239" s="2" t="s">
        <v>4617</v>
      </c>
      <c r="N1239" s="5" t="s">
        <v>4579</v>
      </c>
      <c r="O1239" s="2"/>
    </row>
    <row r="1240" spans="1:34" s="6" customFormat="1">
      <c r="A1240" s="5" t="s">
        <v>4662</v>
      </c>
      <c r="B1240" s="2" t="s">
        <v>4671</v>
      </c>
      <c r="C1240" s="2" t="s">
        <v>4672</v>
      </c>
      <c r="D1240" s="2" t="s">
        <v>4673</v>
      </c>
      <c r="E1240" s="16" t="s">
        <v>4666</v>
      </c>
      <c r="F1240" s="5" t="s">
        <v>135</v>
      </c>
      <c r="G1240" s="5" t="s">
        <v>4674</v>
      </c>
      <c r="H1240" s="2" t="s">
        <v>4668</v>
      </c>
      <c r="I1240" s="2" t="s">
        <v>322</v>
      </c>
      <c r="J1240" s="2" t="s">
        <v>30</v>
      </c>
      <c r="K1240" s="2">
        <v>28205</v>
      </c>
      <c r="L1240" s="2" t="s">
        <v>334</v>
      </c>
      <c r="M1240" s="2" t="s">
        <v>4675</v>
      </c>
      <c r="N1240" s="5" t="s">
        <v>4670</v>
      </c>
      <c r="O1240" s="2"/>
    </row>
    <row r="1241" spans="1:34" s="6" customFormat="1">
      <c r="A1241" s="5" t="s">
        <v>4662</v>
      </c>
      <c r="B1241" s="3" t="s">
        <v>673</v>
      </c>
      <c r="C1241" s="2" t="s">
        <v>163</v>
      </c>
      <c r="D1241" s="2" t="s">
        <v>4679</v>
      </c>
      <c r="E1241" s="16" t="s">
        <v>4666</v>
      </c>
      <c r="F1241" s="5" t="s">
        <v>135</v>
      </c>
      <c r="G1241" s="5" t="str">
        <f>HYPERLINK("mailto:amy.burkett@cpcc.edu","amy.burkett@cpcc.edu")</f>
        <v>amy.burkett@cpcc.edu</v>
      </c>
      <c r="H1241" s="2" t="s">
        <v>4668</v>
      </c>
      <c r="I1241" s="2" t="s">
        <v>322</v>
      </c>
      <c r="J1241" s="2" t="s">
        <v>30</v>
      </c>
      <c r="K1241" s="2">
        <v>28205</v>
      </c>
      <c r="L1241" s="2" t="s">
        <v>334</v>
      </c>
      <c r="M1241" s="2" t="s">
        <v>4680</v>
      </c>
      <c r="N1241" s="5" t="s">
        <v>4670</v>
      </c>
      <c r="O1241" s="2"/>
    </row>
    <row r="1242" spans="1:34" s="6" customFormat="1">
      <c r="A1242" s="5" t="s">
        <v>4662</v>
      </c>
      <c r="B1242" s="2" t="s">
        <v>3601</v>
      </c>
      <c r="C1242" s="2" t="s">
        <v>1303</v>
      </c>
      <c r="D1242" s="2" t="s">
        <v>4688</v>
      </c>
      <c r="E1242" s="16" t="s">
        <v>4666</v>
      </c>
      <c r="F1242" s="5" t="s">
        <v>135</v>
      </c>
      <c r="G1242" s="16" t="s">
        <v>4689</v>
      </c>
      <c r="H1242" s="2" t="s">
        <v>4668</v>
      </c>
      <c r="I1242" s="2" t="s">
        <v>322</v>
      </c>
      <c r="J1242" s="2" t="s">
        <v>30</v>
      </c>
      <c r="K1242" s="2">
        <v>28205</v>
      </c>
      <c r="L1242" s="2" t="s">
        <v>334</v>
      </c>
      <c r="M1242" s="2" t="s">
        <v>4690</v>
      </c>
      <c r="N1242" s="5" t="s">
        <v>4670</v>
      </c>
      <c r="O1242" s="2"/>
    </row>
    <row r="1243" spans="1:34" s="6" customFormat="1">
      <c r="A1243" s="5" t="s">
        <v>4662</v>
      </c>
      <c r="B1243" s="2" t="s">
        <v>4663</v>
      </c>
      <c r="C1243" s="2" t="s">
        <v>4664</v>
      </c>
      <c r="D1243" s="2" t="s">
        <v>4665</v>
      </c>
      <c r="E1243" s="16" t="s">
        <v>4666</v>
      </c>
      <c r="F1243" s="5" t="s">
        <v>135</v>
      </c>
      <c r="G1243" s="16" t="s">
        <v>4667</v>
      </c>
      <c r="H1243" s="2" t="s">
        <v>4668</v>
      </c>
      <c r="I1243" s="2" t="s">
        <v>322</v>
      </c>
      <c r="J1243" s="2" t="s">
        <v>30</v>
      </c>
      <c r="K1243" s="2">
        <v>28205</v>
      </c>
      <c r="L1243" s="2" t="s">
        <v>334</v>
      </c>
      <c r="M1243" s="2" t="s">
        <v>4669</v>
      </c>
      <c r="N1243" s="5" t="s">
        <v>4670</v>
      </c>
      <c r="O1243" s="2"/>
    </row>
    <row r="1244" spans="1:34" s="6" customFormat="1">
      <c r="A1244" s="5" t="s">
        <v>4662</v>
      </c>
      <c r="B1244" s="2" t="s">
        <v>3601</v>
      </c>
      <c r="C1244" s="2" t="s">
        <v>1972</v>
      </c>
      <c r="D1244" s="2" t="s">
        <v>4691</v>
      </c>
      <c r="E1244" s="16" t="s">
        <v>4666</v>
      </c>
      <c r="F1244" s="5" t="s">
        <v>135</v>
      </c>
      <c r="G1244" s="16" t="s">
        <v>4692</v>
      </c>
      <c r="H1244" s="2" t="s">
        <v>4668</v>
      </c>
      <c r="I1244" s="2" t="s">
        <v>322</v>
      </c>
      <c r="J1244" s="2" t="s">
        <v>30</v>
      </c>
      <c r="K1244" s="2">
        <v>28205</v>
      </c>
      <c r="L1244" s="2" t="s">
        <v>334</v>
      </c>
      <c r="M1244" s="2" t="s">
        <v>4693</v>
      </c>
      <c r="N1244" s="5" t="s">
        <v>4670</v>
      </c>
      <c r="O1244" s="2"/>
    </row>
    <row r="1245" spans="1:34" s="6" customFormat="1">
      <c r="A1245" s="5" t="s">
        <v>4662</v>
      </c>
      <c r="B1245" s="2" t="s">
        <v>170</v>
      </c>
      <c r="C1245" s="2" t="s">
        <v>1809</v>
      </c>
      <c r="D1245" s="2" t="s">
        <v>4694</v>
      </c>
      <c r="E1245" s="16" t="s">
        <v>4666</v>
      </c>
      <c r="F1245" s="5" t="s">
        <v>135</v>
      </c>
      <c r="G1245" s="16" t="s">
        <v>4695</v>
      </c>
      <c r="H1245" s="2" t="s">
        <v>4668</v>
      </c>
      <c r="I1245" s="2" t="s">
        <v>322</v>
      </c>
      <c r="J1245" s="2" t="s">
        <v>30</v>
      </c>
      <c r="K1245" s="2">
        <v>28205</v>
      </c>
      <c r="L1245" s="2" t="s">
        <v>334</v>
      </c>
      <c r="M1245" s="2" t="s">
        <v>4696</v>
      </c>
      <c r="N1245" s="5" t="s">
        <v>4670</v>
      </c>
      <c r="O1245" s="2"/>
    </row>
    <row r="1246" spans="1:34" s="6" customFormat="1">
      <c r="A1246" s="5" t="s">
        <v>4662</v>
      </c>
      <c r="B1246" s="2" t="s">
        <v>3601</v>
      </c>
      <c r="C1246" s="2" t="s">
        <v>3209</v>
      </c>
      <c r="D1246" s="2" t="s">
        <v>4681</v>
      </c>
      <c r="E1246" s="16" t="s">
        <v>4666</v>
      </c>
      <c r="F1246" s="5" t="s">
        <v>135</v>
      </c>
      <c r="G1246" s="16" t="s">
        <v>4682</v>
      </c>
      <c r="H1246" s="2" t="s">
        <v>4668</v>
      </c>
      <c r="I1246" s="2" t="s">
        <v>322</v>
      </c>
      <c r="J1246" s="2" t="s">
        <v>30</v>
      </c>
      <c r="K1246" s="2">
        <v>28205</v>
      </c>
      <c r="L1246" s="2" t="s">
        <v>334</v>
      </c>
      <c r="M1246" s="2" t="s">
        <v>4683</v>
      </c>
      <c r="N1246" s="5" t="s">
        <v>4670</v>
      </c>
      <c r="O1246" s="2"/>
    </row>
    <row r="1247" spans="1:34" s="6" customFormat="1">
      <c r="A1247" s="5" t="s">
        <v>4662</v>
      </c>
      <c r="B1247" s="3" t="s">
        <v>3601</v>
      </c>
      <c r="C1247" s="2" t="s">
        <v>4684</v>
      </c>
      <c r="D1247" s="2" t="s">
        <v>4685</v>
      </c>
      <c r="E1247" s="16" t="s">
        <v>4666</v>
      </c>
      <c r="F1247" s="5" t="s">
        <v>135</v>
      </c>
      <c r="G1247" s="16" t="s">
        <v>4686</v>
      </c>
      <c r="H1247" s="2" t="s">
        <v>4668</v>
      </c>
      <c r="I1247" s="2" t="s">
        <v>322</v>
      </c>
      <c r="J1247" s="2" t="s">
        <v>30</v>
      </c>
      <c r="K1247" s="2">
        <v>28205</v>
      </c>
      <c r="L1247" s="2" t="s">
        <v>334</v>
      </c>
      <c r="M1247" s="2" t="s">
        <v>4687</v>
      </c>
      <c r="N1247" s="5" t="s">
        <v>4670</v>
      </c>
      <c r="O1247" s="2"/>
    </row>
    <row r="1248" spans="1:34" s="6" customFormat="1">
      <c r="A1248" s="5" t="s">
        <v>4662</v>
      </c>
      <c r="B1248" s="2" t="s">
        <v>162</v>
      </c>
      <c r="C1248" s="2" t="s">
        <v>4676</v>
      </c>
      <c r="D1248" s="2" t="s">
        <v>4677</v>
      </c>
      <c r="E1248" s="16" t="s">
        <v>4666</v>
      </c>
      <c r="F1248" s="5" t="s">
        <v>135</v>
      </c>
      <c r="G1248" s="16" t="s">
        <v>4678</v>
      </c>
      <c r="H1248" s="2" t="s">
        <v>4668</v>
      </c>
      <c r="I1248" s="2" t="s">
        <v>322</v>
      </c>
      <c r="J1248" s="2" t="s">
        <v>30</v>
      </c>
      <c r="K1248" s="2">
        <v>28205</v>
      </c>
      <c r="L1248" s="2" t="s">
        <v>334</v>
      </c>
      <c r="M1248" s="2" t="s">
        <v>4669</v>
      </c>
      <c r="N1248" s="5" t="s">
        <v>4670</v>
      </c>
      <c r="O1248" s="2"/>
    </row>
    <row r="1249" spans="1:34" s="6" customFormat="1">
      <c r="A1249" s="5" t="s">
        <v>3789</v>
      </c>
      <c r="B1249" s="2" t="s">
        <v>3800</v>
      </c>
      <c r="C1249" s="2" t="s">
        <v>555</v>
      </c>
      <c r="D1249" s="2" t="s">
        <v>3801</v>
      </c>
      <c r="E1249" s="16" t="s">
        <v>3797</v>
      </c>
      <c r="F1249" s="5" t="s">
        <v>318</v>
      </c>
      <c r="G1249" s="12" t="s">
        <v>3802</v>
      </c>
      <c r="H1249" s="2" t="s">
        <v>3793</v>
      </c>
      <c r="I1249" s="2" t="s">
        <v>108</v>
      </c>
      <c r="J1249" s="2" t="s">
        <v>30</v>
      </c>
      <c r="K1249" s="2">
        <v>27517</v>
      </c>
      <c r="L1249" s="2" t="s">
        <v>109</v>
      </c>
      <c r="M1249" s="2" t="s">
        <v>3794</v>
      </c>
      <c r="N1249" s="5" t="s">
        <v>3795</v>
      </c>
      <c r="O1249" s="2"/>
    </row>
    <row r="1250" spans="1:34" s="6" customFormat="1">
      <c r="A1250" s="5" t="s">
        <v>3789</v>
      </c>
      <c r="B1250" s="2" t="s">
        <v>3829</v>
      </c>
      <c r="C1250" s="2" t="s">
        <v>1140</v>
      </c>
      <c r="D1250" s="2" t="s">
        <v>3830</v>
      </c>
      <c r="E1250" s="16" t="s">
        <v>3797</v>
      </c>
      <c r="F1250" s="5" t="s">
        <v>318</v>
      </c>
      <c r="G1250" s="16" t="s">
        <v>3831</v>
      </c>
      <c r="H1250" s="2" t="s">
        <v>3793</v>
      </c>
      <c r="I1250" s="2" t="s">
        <v>108</v>
      </c>
      <c r="J1250" s="2" t="s">
        <v>30</v>
      </c>
      <c r="K1250" s="2">
        <v>27517</v>
      </c>
      <c r="L1250" s="2" t="s">
        <v>109</v>
      </c>
      <c r="M1250" s="2" t="s">
        <v>3794</v>
      </c>
      <c r="N1250" s="5" t="s">
        <v>3795</v>
      </c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s="6" customFormat="1">
      <c r="A1251" s="5" t="s">
        <v>3789</v>
      </c>
      <c r="B1251" s="2" t="s">
        <v>3803</v>
      </c>
      <c r="C1251" s="2" t="s">
        <v>163</v>
      </c>
      <c r="D1251" s="2" t="s">
        <v>3804</v>
      </c>
      <c r="E1251" s="16" t="s">
        <v>3797</v>
      </c>
      <c r="F1251" s="5" t="s">
        <v>318</v>
      </c>
      <c r="G1251" s="12" t="s">
        <v>3805</v>
      </c>
      <c r="H1251" s="2" t="s">
        <v>3793</v>
      </c>
      <c r="I1251" s="2" t="s">
        <v>108</v>
      </c>
      <c r="J1251" s="2" t="s">
        <v>30</v>
      </c>
      <c r="K1251" s="2">
        <v>27517</v>
      </c>
      <c r="L1251" s="2" t="s">
        <v>109</v>
      </c>
      <c r="M1251" s="2" t="s">
        <v>3794</v>
      </c>
      <c r="N1251" s="5" t="s">
        <v>3795</v>
      </c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s="6" customFormat="1">
      <c r="A1252" s="5" t="s">
        <v>3789</v>
      </c>
      <c r="B1252" s="2" t="s">
        <v>3816</v>
      </c>
      <c r="C1252" s="2" t="s">
        <v>1150</v>
      </c>
      <c r="D1252" s="2" t="s">
        <v>3817</v>
      </c>
      <c r="E1252" s="16" t="s">
        <v>3797</v>
      </c>
      <c r="F1252" s="5" t="s">
        <v>318</v>
      </c>
      <c r="G1252" s="16" t="s">
        <v>3818</v>
      </c>
      <c r="H1252" s="2" t="s">
        <v>3793</v>
      </c>
      <c r="I1252" s="2" t="s">
        <v>108</v>
      </c>
      <c r="J1252" s="2" t="s">
        <v>30</v>
      </c>
      <c r="K1252" s="2">
        <v>27517</v>
      </c>
      <c r="L1252" s="2" t="s">
        <v>109</v>
      </c>
      <c r="M1252" s="2" t="s">
        <v>3794</v>
      </c>
      <c r="N1252" s="5" t="s">
        <v>3795</v>
      </c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s="6" customFormat="1">
      <c r="A1253" s="5" t="s">
        <v>3789</v>
      </c>
      <c r="B1253" s="2" t="s">
        <v>446</v>
      </c>
      <c r="C1253" s="2" t="s">
        <v>3819</v>
      </c>
      <c r="D1253" s="2" t="s">
        <v>3820</v>
      </c>
      <c r="E1253" s="5" t="str">
        <f>HYPERLINK("https://twitter.com/brentewolfe","@brentewolfe")</f>
        <v>@brentewolfe</v>
      </c>
      <c r="F1253" s="5" t="s">
        <v>318</v>
      </c>
      <c r="G1253" s="16" t="s">
        <v>3821</v>
      </c>
      <c r="H1253" s="2" t="s">
        <v>3793</v>
      </c>
      <c r="I1253" s="2" t="s">
        <v>108</v>
      </c>
      <c r="J1253" s="2" t="s">
        <v>30</v>
      </c>
      <c r="K1253" s="2">
        <v>27517</v>
      </c>
      <c r="L1253" s="2" t="s">
        <v>109</v>
      </c>
      <c r="M1253" s="2" t="s">
        <v>3794</v>
      </c>
      <c r="N1253" s="5" t="s">
        <v>3795</v>
      </c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s="6" customFormat="1">
      <c r="A1254" s="5" t="s">
        <v>3789</v>
      </c>
      <c r="B1254" s="2" t="s">
        <v>3682</v>
      </c>
      <c r="C1254" s="2" t="s">
        <v>102</v>
      </c>
      <c r="D1254" s="2" t="s">
        <v>3806</v>
      </c>
      <c r="E1254" s="16" t="s">
        <v>3807</v>
      </c>
      <c r="F1254" s="5" t="s">
        <v>318</v>
      </c>
      <c r="G1254" s="16" t="s">
        <v>3808</v>
      </c>
      <c r="H1254" s="2" t="s">
        <v>3793</v>
      </c>
      <c r="I1254" s="2" t="s">
        <v>108</v>
      </c>
      <c r="J1254" s="2" t="s">
        <v>30</v>
      </c>
      <c r="K1254" s="2">
        <v>27517</v>
      </c>
      <c r="L1254" s="2" t="s">
        <v>109</v>
      </c>
      <c r="M1254" s="2" t="s">
        <v>3794</v>
      </c>
      <c r="N1254" s="16" t="s">
        <v>3795</v>
      </c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s="6" customFormat="1">
      <c r="A1255" s="5" t="s">
        <v>3789</v>
      </c>
      <c r="B1255" s="2" t="s">
        <v>3822</v>
      </c>
      <c r="C1255" s="2" t="s">
        <v>3823</v>
      </c>
      <c r="D1255" s="2" t="s">
        <v>1636</v>
      </c>
      <c r="E1255" s="16" t="s">
        <v>3824</v>
      </c>
      <c r="F1255" s="5" t="s">
        <v>318</v>
      </c>
      <c r="G1255" s="16" t="s">
        <v>3825</v>
      </c>
      <c r="H1255" s="2" t="s">
        <v>3793</v>
      </c>
      <c r="I1255" s="2" t="s">
        <v>108</v>
      </c>
      <c r="J1255" s="2" t="s">
        <v>30</v>
      </c>
      <c r="K1255" s="2">
        <v>27517</v>
      </c>
      <c r="L1255" s="2" t="s">
        <v>109</v>
      </c>
      <c r="M1255" s="2" t="s">
        <v>3794</v>
      </c>
      <c r="N1255" s="5" t="s">
        <v>3795</v>
      </c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s="6" customFormat="1">
      <c r="A1256" s="5" t="s">
        <v>3789</v>
      </c>
      <c r="B1256" s="2" t="s">
        <v>3829</v>
      </c>
      <c r="C1256" s="2" t="s">
        <v>3832</v>
      </c>
      <c r="D1256" s="2" t="s">
        <v>3013</v>
      </c>
      <c r="E1256" s="16" t="s">
        <v>3797</v>
      </c>
      <c r="F1256" s="5" t="s">
        <v>318</v>
      </c>
      <c r="G1256" s="16" t="s">
        <v>3833</v>
      </c>
      <c r="H1256" s="2" t="s">
        <v>3793</v>
      </c>
      <c r="I1256" s="2" t="s">
        <v>108</v>
      </c>
      <c r="J1256" s="2" t="s">
        <v>30</v>
      </c>
      <c r="K1256" s="2">
        <v>27517</v>
      </c>
      <c r="L1256" s="2" t="s">
        <v>109</v>
      </c>
      <c r="M1256" s="2" t="s">
        <v>3794</v>
      </c>
      <c r="N1256" s="5" t="s">
        <v>3795</v>
      </c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s="6" customFormat="1">
      <c r="A1257" s="5" t="s">
        <v>3789</v>
      </c>
      <c r="B1257" s="2" t="s">
        <v>3563</v>
      </c>
      <c r="C1257" s="2" t="s">
        <v>92</v>
      </c>
      <c r="D1257" s="2" t="s">
        <v>298</v>
      </c>
      <c r="E1257" s="16" t="s">
        <v>3797</v>
      </c>
      <c r="F1257" s="5" t="s">
        <v>318</v>
      </c>
      <c r="G1257" s="16" t="s">
        <v>3834</v>
      </c>
      <c r="H1257" s="2" t="s">
        <v>3793</v>
      </c>
      <c r="I1257" s="2" t="s">
        <v>108</v>
      </c>
      <c r="J1257" s="2" t="s">
        <v>30</v>
      </c>
      <c r="K1257" s="2">
        <v>27517</v>
      </c>
      <c r="L1257" s="2" t="s">
        <v>109</v>
      </c>
      <c r="M1257" s="2" t="s">
        <v>3794</v>
      </c>
      <c r="N1257" s="5" t="s">
        <v>3795</v>
      </c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s="6" customFormat="1">
      <c r="A1258" s="5" t="s">
        <v>3789</v>
      </c>
      <c r="B1258" s="2" t="s">
        <v>373</v>
      </c>
      <c r="C1258" s="2" t="s">
        <v>92</v>
      </c>
      <c r="D1258" s="2" t="s">
        <v>3814</v>
      </c>
      <c r="E1258" s="16" t="s">
        <v>3815</v>
      </c>
      <c r="F1258" s="5" t="s">
        <v>318</v>
      </c>
      <c r="G1258" s="5" t="str">
        <f>HYPERLINK("mailto:ddewitt@wunc.org","ddewitt@wunc.org")</f>
        <v>ddewitt@wunc.org</v>
      </c>
      <c r="H1258" s="2" t="s">
        <v>3793</v>
      </c>
      <c r="I1258" s="2" t="s">
        <v>108</v>
      </c>
      <c r="J1258" s="2" t="s">
        <v>30</v>
      </c>
      <c r="K1258" s="2">
        <v>27517</v>
      </c>
      <c r="L1258" s="2" t="s">
        <v>109</v>
      </c>
      <c r="M1258" s="2" t="s">
        <v>3794</v>
      </c>
      <c r="N1258" s="5" t="s">
        <v>3795</v>
      </c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s="6" customFormat="1">
      <c r="A1259" s="5" t="s">
        <v>3789</v>
      </c>
      <c r="B1259" s="2" t="s">
        <v>3812</v>
      </c>
      <c r="C1259" s="2" t="s">
        <v>1092</v>
      </c>
      <c r="D1259" s="2" t="s">
        <v>2465</v>
      </c>
      <c r="E1259" s="5" t="str">
        <f>HYPERLINK("https://twitter.com/erichodge1","@erichodge1")</f>
        <v>@erichodge1</v>
      </c>
      <c r="F1259" s="5" t="s">
        <v>318</v>
      </c>
      <c r="G1259" s="16" t="s">
        <v>3813</v>
      </c>
      <c r="H1259" s="2" t="s">
        <v>3793</v>
      </c>
      <c r="I1259" s="2" t="s">
        <v>108</v>
      </c>
      <c r="J1259" s="2" t="s">
        <v>30</v>
      </c>
      <c r="K1259" s="2">
        <v>27517</v>
      </c>
      <c r="L1259" s="2" t="s">
        <v>109</v>
      </c>
      <c r="M1259" s="2" t="s">
        <v>3794</v>
      </c>
      <c r="N1259" s="5" t="s">
        <v>3795</v>
      </c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s="6" customFormat="1">
      <c r="A1260" s="5" t="s">
        <v>3789</v>
      </c>
      <c r="B1260" s="2" t="s">
        <v>3809</v>
      </c>
      <c r="C1260" s="2" t="s">
        <v>1924</v>
      </c>
      <c r="D1260" s="2" t="s">
        <v>3810</v>
      </c>
      <c r="E1260" s="5" t="str">
        <f>HYPERLINK("https://twitter.com/state_of_things","@state_of_things")</f>
        <v>@state_of_things</v>
      </c>
      <c r="F1260" s="5" t="s">
        <v>318</v>
      </c>
      <c r="G1260" s="16" t="s">
        <v>3811</v>
      </c>
      <c r="H1260" s="2" t="s">
        <v>3793</v>
      </c>
      <c r="I1260" s="2" t="s">
        <v>108</v>
      </c>
      <c r="J1260" s="2" t="s">
        <v>30</v>
      </c>
      <c r="K1260" s="2">
        <v>27517</v>
      </c>
      <c r="L1260" s="2" t="s">
        <v>109</v>
      </c>
      <c r="M1260" s="2" t="s">
        <v>3794</v>
      </c>
      <c r="N1260" s="5" t="s">
        <v>3795</v>
      </c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s="6" customFormat="1">
      <c r="A1261" s="5" t="s">
        <v>3789</v>
      </c>
      <c r="B1261" s="2" t="s">
        <v>3798</v>
      </c>
      <c r="C1261" s="2" t="s">
        <v>1891</v>
      </c>
      <c r="D1261" s="2" t="s">
        <v>3799</v>
      </c>
      <c r="E1261" s="5" t="str">
        <f>HYPERLINK("https://twitter.com/jasondebruyn","@jasondebruyn")</f>
        <v>@jasondebruyn</v>
      </c>
      <c r="F1261" s="5" t="s">
        <v>318</v>
      </c>
      <c r="G1261" s="12" t="str">
        <f>HYPERLINK("mailto:jdebruyn@wunc.org","jdebruyn@wunc.org")</f>
        <v>jdebruyn@wunc.org</v>
      </c>
      <c r="H1261" s="2" t="s">
        <v>3793</v>
      </c>
      <c r="I1261" s="2" t="s">
        <v>108</v>
      </c>
      <c r="J1261" s="2" t="s">
        <v>30</v>
      </c>
      <c r="K1261" s="2">
        <v>27517</v>
      </c>
      <c r="L1261" s="2" t="s">
        <v>109</v>
      </c>
      <c r="M1261" s="2" t="s">
        <v>3794</v>
      </c>
      <c r="N1261" s="5" t="s">
        <v>3795</v>
      </c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s="6" customFormat="1">
      <c r="A1262" s="5" t="s">
        <v>3789</v>
      </c>
      <c r="B1262" s="2" t="s">
        <v>3846</v>
      </c>
      <c r="C1262" s="2" t="s">
        <v>3847</v>
      </c>
      <c r="D1262" s="2" t="s">
        <v>590</v>
      </c>
      <c r="E1262" s="5" t="str">
        <f>HYPERLINK("https://twitter.com/JayatWUNC","@JayatWUNC")</f>
        <v>@JayatWUNC</v>
      </c>
      <c r="F1262" s="5" t="s">
        <v>318</v>
      </c>
      <c r="G1262" s="5" t="str">
        <f>HYPERLINK("mailto:jprice@wunc.org","jprice@wunc.org")</f>
        <v>jprice@wunc.org</v>
      </c>
      <c r="H1262" s="2" t="s">
        <v>3793</v>
      </c>
      <c r="I1262" s="2" t="s">
        <v>108</v>
      </c>
      <c r="J1262" s="2" t="s">
        <v>30</v>
      </c>
      <c r="K1262" s="2">
        <v>27517</v>
      </c>
      <c r="L1262" s="2" t="s">
        <v>109</v>
      </c>
      <c r="M1262" s="2" t="s">
        <v>3794</v>
      </c>
      <c r="N1262" s="5" t="s">
        <v>3795</v>
      </c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s="6" customFormat="1">
      <c r="A1263" s="5" t="s">
        <v>3789</v>
      </c>
      <c r="B1263" s="2" t="s">
        <v>1916</v>
      </c>
      <c r="C1263" s="2" t="s">
        <v>1197</v>
      </c>
      <c r="D1263" s="2" t="s">
        <v>3790</v>
      </c>
      <c r="E1263" s="5" t="s">
        <v>3791</v>
      </c>
      <c r="F1263" s="5" t="s">
        <v>318</v>
      </c>
      <c r="G1263" s="16" t="s">
        <v>3792</v>
      </c>
      <c r="H1263" s="2" t="s">
        <v>3793</v>
      </c>
      <c r="I1263" s="2" t="s">
        <v>108</v>
      </c>
      <c r="J1263" s="2" t="s">
        <v>30</v>
      </c>
      <c r="K1263" s="2">
        <v>27517</v>
      </c>
      <c r="L1263" s="2" t="s">
        <v>109</v>
      </c>
      <c r="M1263" s="2" t="s">
        <v>3794</v>
      </c>
      <c r="N1263" s="5" t="s">
        <v>3795</v>
      </c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s="6" customFormat="1">
      <c r="A1264" s="5" t="s">
        <v>3789</v>
      </c>
      <c r="B1264" s="2" t="s">
        <v>3601</v>
      </c>
      <c r="C1264" s="2" t="s">
        <v>3826</v>
      </c>
      <c r="D1264" s="2" t="s">
        <v>1768</v>
      </c>
      <c r="E1264" s="16" t="s">
        <v>3797</v>
      </c>
      <c r="F1264" s="5" t="s">
        <v>318</v>
      </c>
      <c r="G1264" s="16" t="s">
        <v>3827</v>
      </c>
      <c r="H1264" s="2" t="s">
        <v>3793</v>
      </c>
      <c r="I1264" s="2" t="s">
        <v>108</v>
      </c>
      <c r="J1264" s="2" t="s">
        <v>30</v>
      </c>
      <c r="K1264" s="2">
        <v>27517</v>
      </c>
      <c r="L1264" s="2" t="s">
        <v>109</v>
      </c>
      <c r="M1264" s="2" t="s">
        <v>3794</v>
      </c>
      <c r="N1264" s="5" t="s">
        <v>3795</v>
      </c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s="6" customFormat="1">
      <c r="A1265" s="5" t="s">
        <v>3789</v>
      </c>
      <c r="B1265" s="2" t="s">
        <v>3840</v>
      </c>
      <c r="C1265" s="2" t="s">
        <v>3841</v>
      </c>
      <c r="D1265" s="2" t="s">
        <v>3842</v>
      </c>
      <c r="E1265" s="5" t="str">
        <f>HYPERLINK("https://twitter.com/LeonedaInge","@LeonedaInge")</f>
        <v>@LeonedaInge</v>
      </c>
      <c r="F1265" s="5" t="s">
        <v>318</v>
      </c>
      <c r="G1265" s="5" t="str">
        <f>HYPERLINK("mailto:linge@wunc.org","linge@wunc.org")</f>
        <v>linge@wunc.org</v>
      </c>
      <c r="H1265" s="2" t="s">
        <v>3793</v>
      </c>
      <c r="I1265" s="2" t="s">
        <v>108</v>
      </c>
      <c r="J1265" s="2" t="s">
        <v>30</v>
      </c>
      <c r="K1265" s="2">
        <v>27517</v>
      </c>
      <c r="L1265" s="2" t="s">
        <v>109</v>
      </c>
      <c r="M1265" s="2" t="s">
        <v>3794</v>
      </c>
      <c r="N1265" s="5" t="s">
        <v>3795</v>
      </c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s="6" customFormat="1">
      <c r="A1266" s="5" t="s">
        <v>3789</v>
      </c>
      <c r="B1266" s="2" t="s">
        <v>719</v>
      </c>
      <c r="C1266" s="2" t="s">
        <v>809</v>
      </c>
      <c r="D1266" s="2" t="s">
        <v>2725</v>
      </c>
      <c r="E1266" s="16" t="s">
        <v>3797</v>
      </c>
      <c r="F1266" s="5" t="s">
        <v>318</v>
      </c>
      <c r="G1266" s="16" t="s">
        <v>3835</v>
      </c>
      <c r="H1266" s="2" t="s">
        <v>3793</v>
      </c>
      <c r="I1266" s="2" t="s">
        <v>108</v>
      </c>
      <c r="J1266" s="2" t="s">
        <v>30</v>
      </c>
      <c r="K1266" s="2">
        <v>27517</v>
      </c>
      <c r="L1266" s="2" t="s">
        <v>109</v>
      </c>
      <c r="M1266" s="2" t="s">
        <v>3794</v>
      </c>
      <c r="N1266" s="5" t="s">
        <v>3795</v>
      </c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s="6" customFormat="1">
      <c r="A1267" s="5" t="s">
        <v>3789</v>
      </c>
      <c r="B1267" s="2" t="s">
        <v>3836</v>
      </c>
      <c r="C1267" s="2" t="s">
        <v>3837</v>
      </c>
      <c r="D1267" s="2" t="s">
        <v>3838</v>
      </c>
      <c r="E1267" s="16" t="s">
        <v>3797</v>
      </c>
      <c r="F1267" s="5" t="s">
        <v>318</v>
      </c>
      <c r="G1267" s="16" t="s">
        <v>3839</v>
      </c>
      <c r="H1267" s="2" t="s">
        <v>3793</v>
      </c>
      <c r="I1267" s="2" t="s">
        <v>108</v>
      </c>
      <c r="J1267" s="2" t="s">
        <v>30</v>
      </c>
      <c r="K1267" s="2">
        <v>27517</v>
      </c>
      <c r="L1267" s="2" t="s">
        <v>109</v>
      </c>
      <c r="M1267" s="2" t="s">
        <v>3794</v>
      </c>
      <c r="N1267" s="5" t="s">
        <v>3795</v>
      </c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s="6" customFormat="1">
      <c r="A1268" s="5" t="s">
        <v>3789</v>
      </c>
      <c r="B1268" s="2" t="s">
        <v>3828</v>
      </c>
      <c r="C1268" s="2" t="s">
        <v>1056</v>
      </c>
      <c r="D1268" s="2" t="s">
        <v>2530</v>
      </c>
      <c r="E1268" s="5" t="str">
        <f>HYPERLINK("https://twitter.com/martinezrl","@martinezrl")</f>
        <v>@martinezrl</v>
      </c>
      <c r="F1268" s="5" t="s">
        <v>318</v>
      </c>
      <c r="G1268" s="5" t="str">
        <f>HYPERLINK("mailto:rmartinez@wunc.org","rmartinez@wunc.org")</f>
        <v>rmartinez@wunc.org</v>
      </c>
      <c r="H1268" s="2" t="s">
        <v>3793</v>
      </c>
      <c r="I1268" s="2" t="s">
        <v>108</v>
      </c>
      <c r="J1268" s="2" t="s">
        <v>30</v>
      </c>
      <c r="K1268" s="2">
        <v>27517</v>
      </c>
      <c r="L1268" s="2" t="s">
        <v>109</v>
      </c>
      <c r="M1268" s="2" t="s">
        <v>3794</v>
      </c>
      <c r="N1268" s="5" t="s">
        <v>3795</v>
      </c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s="6" customFormat="1">
      <c r="A1269" s="5" t="s">
        <v>3789</v>
      </c>
      <c r="B1269" s="2" t="s">
        <v>629</v>
      </c>
      <c r="C1269" s="2" t="s">
        <v>3843</v>
      </c>
      <c r="D1269" s="2" t="s">
        <v>944</v>
      </c>
      <c r="E1269" s="16" t="s">
        <v>3844</v>
      </c>
      <c r="F1269" s="5" t="s">
        <v>318</v>
      </c>
      <c r="G1269" s="5" t="s">
        <v>3845</v>
      </c>
      <c r="H1269" s="2" t="s">
        <v>3793</v>
      </c>
      <c r="I1269" s="2" t="s">
        <v>108</v>
      </c>
      <c r="J1269" s="2" t="s">
        <v>30</v>
      </c>
      <c r="K1269" s="2">
        <v>27517</v>
      </c>
      <c r="L1269" s="2" t="s">
        <v>109</v>
      </c>
      <c r="M1269" s="2" t="s">
        <v>3794</v>
      </c>
      <c r="N1269" s="5" t="s">
        <v>3795</v>
      </c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s="6" customFormat="1">
      <c r="A1270" s="5" t="s">
        <v>3789</v>
      </c>
      <c r="B1270" s="2" t="s">
        <v>3796</v>
      </c>
      <c r="C1270" s="2" t="s">
        <v>1445</v>
      </c>
      <c r="D1270" s="2" t="s">
        <v>3511</v>
      </c>
      <c r="E1270" s="16" t="s">
        <v>3797</v>
      </c>
      <c r="F1270" s="5" t="s">
        <v>318</v>
      </c>
      <c r="G1270" s="5" t="str">
        <f>HYPERLINK("mailto:wmichaels@wunc.org","wmichaels@wunc.org")</f>
        <v>wmichaels@wunc.org</v>
      </c>
      <c r="H1270" s="2" t="s">
        <v>3793</v>
      </c>
      <c r="I1270" s="2" t="s">
        <v>108</v>
      </c>
      <c r="J1270" s="2" t="s">
        <v>30</v>
      </c>
      <c r="K1270" s="4">
        <v>27517</v>
      </c>
      <c r="L1270" s="2" t="s">
        <v>109</v>
      </c>
      <c r="M1270" s="2" t="s">
        <v>3794</v>
      </c>
      <c r="N1270" s="5" t="s">
        <v>3795</v>
      </c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s="6" customFormat="1">
      <c r="A1271" s="5" t="s">
        <v>3789</v>
      </c>
      <c r="B1271" s="2" t="s">
        <v>68</v>
      </c>
      <c r="C1271" s="2"/>
      <c r="D1271" s="2"/>
      <c r="E1271" s="5" t="str">
        <f>HYPERLINK("https://twitter.com/wunc","@wunc")</f>
        <v>@wunc</v>
      </c>
      <c r="F1271" s="5" t="s">
        <v>318</v>
      </c>
      <c r="G1271" s="5" t="str">
        <f>HYPERLINK("mailto:news@wunc.org","news@wunc.org")</f>
        <v>news@wunc.org</v>
      </c>
      <c r="H1271" s="2" t="s">
        <v>3793</v>
      </c>
      <c r="I1271" s="2" t="s">
        <v>108</v>
      </c>
      <c r="J1271" s="2" t="s">
        <v>30</v>
      </c>
      <c r="K1271" s="2">
        <v>27517</v>
      </c>
      <c r="L1271" s="2" t="s">
        <v>109</v>
      </c>
      <c r="M1271" s="2" t="s">
        <v>3794</v>
      </c>
      <c r="N1271" s="5" t="s">
        <v>3795</v>
      </c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s="6" customFormat="1">
      <c r="A1272" s="5" t="s">
        <v>4697</v>
      </c>
      <c r="B1272" s="2" t="s">
        <v>289</v>
      </c>
      <c r="C1272" s="4" t="s">
        <v>15</v>
      </c>
      <c r="D1272" s="4" t="s">
        <v>15</v>
      </c>
      <c r="E1272" s="16" t="s">
        <v>4716</v>
      </c>
      <c r="F1272" s="5" t="s">
        <v>135</v>
      </c>
      <c r="G1272" s="5" t="s">
        <v>4707</v>
      </c>
      <c r="H1272" s="2" t="s">
        <v>4700</v>
      </c>
      <c r="I1272" s="2" t="s">
        <v>4701</v>
      </c>
      <c r="J1272" s="2" t="s">
        <v>30</v>
      </c>
      <c r="K1272" s="2">
        <v>28401</v>
      </c>
      <c r="L1272" s="2" t="s">
        <v>2517</v>
      </c>
      <c r="M1272" s="2" t="s">
        <v>4702</v>
      </c>
      <c r="N1272" s="5" t="s">
        <v>4703</v>
      </c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s="6" customFormat="1">
      <c r="A1273" s="5" t="s">
        <v>4697</v>
      </c>
      <c r="B1273" s="2" t="s">
        <v>3986</v>
      </c>
      <c r="C1273" s="2" t="s">
        <v>1140</v>
      </c>
      <c r="D1273" s="2" t="s">
        <v>4704</v>
      </c>
      <c r="E1273" s="5" t="str">
        <f>HYPERLINK("https://twitter.com/WatchAmandaTV","@WatchAmandaTV")</f>
        <v>@WatchAmandaTV</v>
      </c>
      <c r="F1273" s="5" t="s">
        <v>135</v>
      </c>
      <c r="G1273" s="5" t="str">
        <f>HYPERLINK("mailto:afitzpatrick@wwaytv3.com","afitzpatrick@wwaytv3.com")</f>
        <v>afitzpatrick@wwaytv3.com</v>
      </c>
      <c r="H1273" s="2" t="s">
        <v>4700</v>
      </c>
      <c r="I1273" s="2" t="s">
        <v>4701</v>
      </c>
      <c r="J1273" s="2" t="s">
        <v>30</v>
      </c>
      <c r="K1273" s="2">
        <v>28401</v>
      </c>
      <c r="L1273" s="2" t="s">
        <v>2517</v>
      </c>
      <c r="M1273" s="2" t="s">
        <v>4702</v>
      </c>
      <c r="N1273" s="5" t="s">
        <v>4703</v>
      </c>
      <c r="O1273" s="2"/>
    </row>
    <row r="1274" spans="1:34" s="6" customFormat="1">
      <c r="A1274" s="5" t="s">
        <v>4697</v>
      </c>
      <c r="B1274" s="3" t="s">
        <v>446</v>
      </c>
      <c r="C1274" s="2" t="s">
        <v>3047</v>
      </c>
      <c r="D1274" s="2" t="s">
        <v>4714</v>
      </c>
      <c r="E1274" s="5" t="s">
        <v>4715</v>
      </c>
      <c r="F1274" s="5" t="s">
        <v>135</v>
      </c>
      <c r="G1274" s="16" t="s">
        <v>4707</v>
      </c>
      <c r="H1274" s="2" t="s">
        <v>4700</v>
      </c>
      <c r="I1274" s="2" t="s">
        <v>4701</v>
      </c>
      <c r="J1274" s="2" t="s">
        <v>30</v>
      </c>
      <c r="K1274" s="2">
        <v>28401</v>
      </c>
      <c r="L1274" s="2" t="s">
        <v>2517</v>
      </c>
      <c r="M1274" s="2" t="s">
        <v>4702</v>
      </c>
      <c r="N1274" s="5" t="s">
        <v>4703</v>
      </c>
      <c r="O1274" s="2"/>
    </row>
    <row r="1275" spans="1:34" s="6" customFormat="1">
      <c r="A1275" s="5" t="s">
        <v>4697</v>
      </c>
      <c r="B1275" s="2" t="s">
        <v>3986</v>
      </c>
      <c r="C1275" s="2" t="s">
        <v>2094</v>
      </c>
      <c r="D1275" s="2" t="s">
        <v>4705</v>
      </c>
      <c r="E1275" s="5" t="s">
        <v>4706</v>
      </c>
      <c r="F1275" s="5" t="s">
        <v>135</v>
      </c>
      <c r="G1275" s="5" t="s">
        <v>4707</v>
      </c>
      <c r="H1275" s="2" t="s">
        <v>4700</v>
      </c>
      <c r="I1275" s="2" t="s">
        <v>4701</v>
      </c>
      <c r="J1275" s="2" t="s">
        <v>30</v>
      </c>
      <c r="K1275" s="2">
        <v>28401</v>
      </c>
      <c r="L1275" s="2" t="s">
        <v>2517</v>
      </c>
      <c r="M1275" s="2" t="s">
        <v>4702</v>
      </c>
      <c r="N1275" s="5" t="s">
        <v>4703</v>
      </c>
      <c r="O1275" s="2"/>
    </row>
    <row r="1276" spans="1:34" s="6" customFormat="1">
      <c r="A1276" s="5" t="s">
        <v>4697</v>
      </c>
      <c r="B1276" s="2" t="s">
        <v>3986</v>
      </c>
      <c r="C1276" s="2" t="s">
        <v>4708</v>
      </c>
      <c r="D1276" s="2" t="s">
        <v>415</v>
      </c>
      <c r="E1276" s="5" t="str">
        <f>HYPERLINK("https://twitter.com/Hannahpatricktv","@Hannahpatricktv")</f>
        <v>@Hannahpatricktv</v>
      </c>
      <c r="F1276" s="5" t="s">
        <v>135</v>
      </c>
      <c r="G1276" s="5" t="str">
        <f>HYPERLINK("mailto:hpatrick@wway3.com","hpatrick@wway3.com")</f>
        <v>hpatrick@wway3.com</v>
      </c>
      <c r="H1276" s="2" t="s">
        <v>4700</v>
      </c>
      <c r="I1276" s="2" t="s">
        <v>4701</v>
      </c>
      <c r="J1276" s="2" t="s">
        <v>30</v>
      </c>
      <c r="K1276" s="2">
        <v>28401</v>
      </c>
      <c r="L1276" s="2" t="s">
        <v>2517</v>
      </c>
      <c r="M1276" s="2" t="s">
        <v>4702</v>
      </c>
      <c r="N1276" s="5" t="s">
        <v>4703</v>
      </c>
      <c r="O1276" s="2"/>
    </row>
    <row r="1277" spans="1:34" s="6" customFormat="1">
      <c r="A1277" s="5" t="s">
        <v>4697</v>
      </c>
      <c r="B1277" s="3" t="s">
        <v>3986</v>
      </c>
      <c r="C1277" s="2" t="s">
        <v>1197</v>
      </c>
      <c r="D1277" s="2" t="s">
        <v>4709</v>
      </c>
      <c r="E1277" s="16" t="s">
        <v>4710</v>
      </c>
      <c r="F1277" s="5" t="s">
        <v>135</v>
      </c>
      <c r="G1277" s="5" t="s">
        <v>4711</v>
      </c>
      <c r="H1277" s="2" t="s">
        <v>4700</v>
      </c>
      <c r="I1277" s="2" t="s">
        <v>4701</v>
      </c>
      <c r="J1277" s="2" t="s">
        <v>30</v>
      </c>
      <c r="K1277" s="2">
        <v>28401</v>
      </c>
      <c r="L1277" s="2" t="s">
        <v>2517</v>
      </c>
      <c r="M1277" s="2" t="s">
        <v>4702</v>
      </c>
      <c r="N1277" s="5" t="s">
        <v>4703</v>
      </c>
      <c r="O1277" s="2"/>
    </row>
    <row r="1278" spans="1:34" s="6" customFormat="1">
      <c r="A1278" s="5" t="s">
        <v>4697</v>
      </c>
      <c r="B1278" s="3" t="s">
        <v>170</v>
      </c>
      <c r="C1278" s="2" t="s">
        <v>4717</v>
      </c>
      <c r="D1278" s="2" t="s">
        <v>491</v>
      </c>
      <c r="E1278" s="16" t="s">
        <v>4718</v>
      </c>
      <c r="F1278" s="5" t="s">
        <v>135</v>
      </c>
      <c r="G1278" s="5" t="s">
        <v>4719</v>
      </c>
      <c r="H1278" s="2" t="s">
        <v>4700</v>
      </c>
      <c r="I1278" s="2" t="s">
        <v>4701</v>
      </c>
      <c r="J1278" s="2" t="s">
        <v>30</v>
      </c>
      <c r="K1278" s="2">
        <v>28401</v>
      </c>
      <c r="L1278" s="2" t="s">
        <v>2517</v>
      </c>
      <c r="M1278" s="2" t="s">
        <v>4702</v>
      </c>
      <c r="N1278" s="5" t="s">
        <v>4703</v>
      </c>
      <c r="O1278" s="2"/>
    </row>
    <row r="1279" spans="1:34" s="6" customFormat="1">
      <c r="A1279" s="5" t="s">
        <v>4697</v>
      </c>
      <c r="B1279" s="2" t="s">
        <v>129</v>
      </c>
      <c r="C1279" s="2" t="s">
        <v>4712</v>
      </c>
      <c r="D1279" s="2" t="s">
        <v>4713</v>
      </c>
      <c r="E1279" s="5" t="str">
        <f>HYPERLINK("https://twitter.com/WWAY","@WWAY")</f>
        <v>@WWAY</v>
      </c>
      <c r="F1279" s="5" t="s">
        <v>135</v>
      </c>
      <c r="G1279" s="5" t="str">
        <f>HYPERLINK("mailto:mcuevas@wwaytv3.com","mcuevas@wwaytv3.com")</f>
        <v>mcuevas@wwaytv3.com</v>
      </c>
      <c r="H1279" s="2" t="s">
        <v>4700</v>
      </c>
      <c r="I1279" s="2" t="s">
        <v>4701</v>
      </c>
      <c r="J1279" s="2" t="s">
        <v>30</v>
      </c>
      <c r="K1279" s="2">
        <v>28401</v>
      </c>
      <c r="L1279" s="2" t="s">
        <v>2517</v>
      </c>
      <c r="M1279" s="2" t="s">
        <v>4702</v>
      </c>
      <c r="N1279" s="5" t="s">
        <v>4703</v>
      </c>
      <c r="O1279" s="2"/>
    </row>
    <row r="1280" spans="1:34" s="6" customFormat="1">
      <c r="A1280" s="5" t="s">
        <v>4697</v>
      </c>
      <c r="B1280" s="2" t="s">
        <v>3986</v>
      </c>
      <c r="C1280" s="2" t="s">
        <v>4698</v>
      </c>
      <c r="D1280" s="2" t="s">
        <v>1256</v>
      </c>
      <c r="E1280" s="12" t="s">
        <v>4699</v>
      </c>
      <c r="F1280" s="5" t="s">
        <v>135</v>
      </c>
      <c r="G1280" s="5" t="str">
        <f>HYPERLINK("mailto:raldridge@wwaytv3.com","raldridge@wwaytv3.com")</f>
        <v>raldridge@wwaytv3.com</v>
      </c>
      <c r="H1280" s="2" t="s">
        <v>4700</v>
      </c>
      <c r="I1280" s="2" t="s">
        <v>4701</v>
      </c>
      <c r="J1280" s="2" t="s">
        <v>30</v>
      </c>
      <c r="K1280" s="2">
        <v>28401</v>
      </c>
      <c r="L1280" s="2" t="s">
        <v>2517</v>
      </c>
      <c r="M1280" s="2" t="s">
        <v>4702</v>
      </c>
      <c r="N1280" s="5" t="s">
        <v>4703</v>
      </c>
      <c r="O1280" s="2"/>
    </row>
    <row r="1281" spans="1:15" s="6" customFormat="1">
      <c r="A1281" s="5" t="s">
        <v>4720</v>
      </c>
      <c r="B1281" s="2" t="s">
        <v>170</v>
      </c>
      <c r="C1281" s="2" t="s">
        <v>904</v>
      </c>
      <c r="D1281" s="2" t="s">
        <v>4757</v>
      </c>
      <c r="E1281" s="16" t="s">
        <v>4750</v>
      </c>
      <c r="F1281" s="5" t="s">
        <v>135</v>
      </c>
      <c r="G1281" s="5" t="s">
        <v>4758</v>
      </c>
      <c r="H1281" s="2" t="s">
        <v>4723</v>
      </c>
      <c r="I1281" s="2" t="s">
        <v>4724</v>
      </c>
      <c r="J1281" s="2" t="s">
        <v>30</v>
      </c>
      <c r="K1281" s="2">
        <v>27106</v>
      </c>
      <c r="L1281" s="2" t="s">
        <v>292</v>
      </c>
      <c r="M1281" s="2" t="s">
        <v>4725</v>
      </c>
      <c r="N1281" s="5" t="s">
        <v>4726</v>
      </c>
      <c r="O1281" s="2"/>
    </row>
    <row r="1282" spans="1:15" s="6" customFormat="1">
      <c r="A1282" s="5" t="s">
        <v>4720</v>
      </c>
      <c r="B1282" s="2" t="s">
        <v>3986</v>
      </c>
      <c r="C1282" s="2" t="s">
        <v>3047</v>
      </c>
      <c r="D1282" s="2" t="s">
        <v>763</v>
      </c>
      <c r="E1282" s="5" t="s">
        <v>4732</v>
      </c>
      <c r="F1282" s="5" t="s">
        <v>135</v>
      </c>
      <c r="G1282" s="5" t="s">
        <v>4733</v>
      </c>
      <c r="H1282" s="2" t="s">
        <v>4723</v>
      </c>
      <c r="I1282" s="2" t="s">
        <v>4724</v>
      </c>
      <c r="J1282" s="2" t="s">
        <v>30</v>
      </c>
      <c r="K1282" s="2">
        <v>27106</v>
      </c>
      <c r="L1282" s="2" t="s">
        <v>292</v>
      </c>
      <c r="M1282" s="2" t="s">
        <v>4725</v>
      </c>
      <c r="N1282" s="5" t="s">
        <v>4726</v>
      </c>
      <c r="O1282" s="2"/>
    </row>
    <row r="1283" spans="1:15" s="6" customFormat="1">
      <c r="A1283" s="5" t="s">
        <v>4720</v>
      </c>
      <c r="B1283" s="2" t="s">
        <v>4744</v>
      </c>
      <c r="C1283" s="4" t="s">
        <v>4745</v>
      </c>
      <c r="D1283" s="4" t="s">
        <v>4746</v>
      </c>
      <c r="E1283" s="16" t="s">
        <v>4747</v>
      </c>
      <c r="F1283" s="5" t="s">
        <v>135</v>
      </c>
      <c r="G1283" s="5" t="s">
        <v>4748</v>
      </c>
      <c r="H1283" s="2" t="s">
        <v>4723</v>
      </c>
      <c r="I1283" s="2" t="s">
        <v>4724</v>
      </c>
      <c r="J1283" s="2" t="s">
        <v>30</v>
      </c>
      <c r="K1283" s="2">
        <v>27106</v>
      </c>
      <c r="L1283" s="2" t="s">
        <v>292</v>
      </c>
      <c r="M1283" s="2" t="s">
        <v>4725</v>
      </c>
      <c r="N1283" s="5" t="s">
        <v>4726</v>
      </c>
      <c r="O1283" s="2"/>
    </row>
    <row r="1284" spans="1:15" s="6" customFormat="1">
      <c r="A1284" s="5" t="s">
        <v>4720</v>
      </c>
      <c r="B1284" s="2" t="s">
        <v>3986</v>
      </c>
      <c r="C1284" s="2" t="s">
        <v>4727</v>
      </c>
      <c r="D1284" s="2" t="s">
        <v>4728</v>
      </c>
      <c r="E1284" s="12" t="str">
        <f>HYPERLINK("http://twitter.com/BrianaReports","@BrianaReports")</f>
        <v>@BrianaReports</v>
      </c>
      <c r="F1284" s="5" t="s">
        <v>135</v>
      </c>
      <c r="G1284" s="5" t="str">
        <f>HYPERLINK("mailto:bconner@hearst.com","bconner@hearst.com")</f>
        <v>bconner@hearst.com</v>
      </c>
      <c r="H1284" s="2" t="s">
        <v>4723</v>
      </c>
      <c r="I1284" s="2" t="s">
        <v>4724</v>
      </c>
      <c r="J1284" s="2" t="s">
        <v>30</v>
      </c>
      <c r="K1284" s="2">
        <v>27106</v>
      </c>
      <c r="L1284" s="2" t="s">
        <v>292</v>
      </c>
      <c r="M1284" s="2" t="s">
        <v>4725</v>
      </c>
      <c r="N1284" s="5" t="s">
        <v>4726</v>
      </c>
      <c r="O1284" s="2"/>
    </row>
    <row r="1285" spans="1:15" s="6" customFormat="1">
      <c r="A1285" s="5" t="s">
        <v>4720</v>
      </c>
      <c r="B1285" s="2" t="s">
        <v>4191</v>
      </c>
      <c r="C1285" s="2" t="s">
        <v>4739</v>
      </c>
      <c r="D1285" s="2" t="s">
        <v>4740</v>
      </c>
      <c r="E1285" s="12" t="s">
        <v>4741</v>
      </c>
      <c r="F1285" s="5" t="s">
        <v>135</v>
      </c>
      <c r="G1285" s="5" t="s">
        <v>4742</v>
      </c>
      <c r="H1285" s="2" t="s">
        <v>4723</v>
      </c>
      <c r="I1285" s="2" t="s">
        <v>4724</v>
      </c>
      <c r="J1285" s="2" t="s">
        <v>30</v>
      </c>
      <c r="K1285" s="2">
        <v>27106</v>
      </c>
      <c r="L1285" s="2" t="s">
        <v>292</v>
      </c>
      <c r="M1285" s="2" t="s">
        <v>4725</v>
      </c>
      <c r="N1285" s="5" t="s">
        <v>4726</v>
      </c>
      <c r="O1285" s="2"/>
    </row>
    <row r="1286" spans="1:15" s="6" customFormat="1">
      <c r="A1286" s="5" t="s">
        <v>4720</v>
      </c>
      <c r="B1286" s="2" t="s">
        <v>3986</v>
      </c>
      <c r="C1286" s="4" t="s">
        <v>4721</v>
      </c>
      <c r="D1286" s="4" t="s">
        <v>4722</v>
      </c>
      <c r="E1286" s="12" t="str">
        <f>HYPERLINK("https://twitter.com/kennybeckWXII","@kennybeckWXII")</f>
        <v>@kennybeckWXII</v>
      </c>
      <c r="F1286" s="5" t="s">
        <v>135</v>
      </c>
      <c r="G1286" s="5" t="str">
        <f>HYPERLINK("mailto:kbeck@hearst.com","kbeck@hearst.com")</f>
        <v>kbeck@hearst.com</v>
      </c>
      <c r="H1286" s="2" t="s">
        <v>4723</v>
      </c>
      <c r="I1286" s="2" t="s">
        <v>4724</v>
      </c>
      <c r="J1286" s="2" t="s">
        <v>30</v>
      </c>
      <c r="K1286" s="2">
        <v>27106</v>
      </c>
      <c r="L1286" s="2" t="s">
        <v>292</v>
      </c>
      <c r="M1286" s="2" t="s">
        <v>4725</v>
      </c>
      <c r="N1286" s="5" t="s">
        <v>4726</v>
      </c>
      <c r="O1286" s="2"/>
    </row>
    <row r="1287" spans="1:15" s="6" customFormat="1">
      <c r="A1287" s="5" t="s">
        <v>4720</v>
      </c>
      <c r="B1287" s="2" t="s">
        <v>4191</v>
      </c>
      <c r="C1287" s="2" t="s">
        <v>4342</v>
      </c>
      <c r="D1287" s="2" t="s">
        <v>4743</v>
      </c>
      <c r="E1287" s="10" t="str">
        <f>HYPERLINK("https://twitter.com/kvanscoywxii","@kvanscoywxii")</f>
        <v>@kvanscoywxii</v>
      </c>
      <c r="F1287" s="5" t="s">
        <v>135</v>
      </c>
      <c r="G1287" s="5" t="str">
        <f>HYPERLINK("mailto:kvanscoy@hearst.com","kvanscoy@hearst.com")</f>
        <v>kvanscoy@hearst.com</v>
      </c>
      <c r="H1287" s="2" t="s">
        <v>4723</v>
      </c>
      <c r="I1287" s="2" t="s">
        <v>4724</v>
      </c>
      <c r="J1287" s="2" t="s">
        <v>30</v>
      </c>
      <c r="K1287" s="2">
        <v>27106</v>
      </c>
      <c r="L1287" s="2" t="s">
        <v>292</v>
      </c>
      <c r="M1287" s="2" t="s">
        <v>4725</v>
      </c>
      <c r="N1287" s="5" t="s">
        <v>4726</v>
      </c>
      <c r="O1287" s="2"/>
    </row>
    <row r="1288" spans="1:15" s="6" customFormat="1">
      <c r="A1288" s="5" t="s">
        <v>4720</v>
      </c>
      <c r="B1288" s="2" t="s">
        <v>170</v>
      </c>
      <c r="C1288" s="4" t="s">
        <v>4752</v>
      </c>
      <c r="D1288" s="4" t="s">
        <v>2951</v>
      </c>
      <c r="E1288" s="16" t="s">
        <v>4753</v>
      </c>
      <c r="F1288" s="5" t="s">
        <v>135</v>
      </c>
      <c r="G1288" s="5" t="s">
        <v>4754</v>
      </c>
      <c r="H1288" s="2" t="s">
        <v>4723</v>
      </c>
      <c r="I1288" s="2" t="s">
        <v>4724</v>
      </c>
      <c r="J1288" s="2" t="s">
        <v>30</v>
      </c>
      <c r="K1288" s="2">
        <v>27106</v>
      </c>
      <c r="L1288" s="2" t="s">
        <v>292</v>
      </c>
      <c r="M1288" s="2" t="s">
        <v>4725</v>
      </c>
      <c r="N1288" s="5" t="s">
        <v>4726</v>
      </c>
      <c r="O1288" s="2"/>
    </row>
    <row r="1289" spans="1:15" s="6" customFormat="1">
      <c r="A1289" s="5" t="s">
        <v>4720</v>
      </c>
      <c r="B1289" s="2" t="s">
        <v>3986</v>
      </c>
      <c r="C1289" s="2" t="s">
        <v>4729</v>
      </c>
      <c r="D1289" s="2" t="s">
        <v>1088</v>
      </c>
      <c r="E1289" s="16" t="s">
        <v>4730</v>
      </c>
      <c r="F1289" s="5" t="s">
        <v>135</v>
      </c>
      <c r="G1289" s="5" t="s">
        <v>4731</v>
      </c>
      <c r="H1289" s="2" t="s">
        <v>4723</v>
      </c>
      <c r="I1289" s="2" t="s">
        <v>4724</v>
      </c>
      <c r="J1289" s="2" t="s">
        <v>30</v>
      </c>
      <c r="K1289" s="2">
        <v>27106</v>
      </c>
      <c r="L1289" s="2" t="s">
        <v>292</v>
      </c>
      <c r="M1289" s="2" t="s">
        <v>4725</v>
      </c>
      <c r="N1289" s="5" t="s">
        <v>4726</v>
      </c>
      <c r="O1289" s="2"/>
    </row>
    <row r="1290" spans="1:15" s="6" customFormat="1">
      <c r="A1290" s="5" t="s">
        <v>4720</v>
      </c>
      <c r="B1290" s="2" t="s">
        <v>4191</v>
      </c>
      <c r="C1290" s="2" t="s">
        <v>4736</v>
      </c>
      <c r="D1290" s="2" t="s">
        <v>4737</v>
      </c>
      <c r="E1290" s="5" t="s">
        <v>4738</v>
      </c>
      <c r="F1290" s="5" t="s">
        <v>135</v>
      </c>
      <c r="G1290" s="5" t="s">
        <v>4733</v>
      </c>
      <c r="H1290" s="2" t="s">
        <v>4723</v>
      </c>
      <c r="I1290" s="2" t="s">
        <v>4724</v>
      </c>
      <c r="J1290" s="2" t="s">
        <v>30</v>
      </c>
      <c r="K1290" s="2">
        <v>27106</v>
      </c>
      <c r="L1290" s="2" t="s">
        <v>292</v>
      </c>
      <c r="M1290" s="2" t="s">
        <v>4725</v>
      </c>
      <c r="N1290" s="5" t="s">
        <v>4726</v>
      </c>
      <c r="O1290" s="2"/>
    </row>
    <row r="1291" spans="1:15" s="6" customFormat="1">
      <c r="A1291" s="5" t="s">
        <v>4720</v>
      </c>
      <c r="B1291" s="2" t="s">
        <v>673</v>
      </c>
      <c r="C1291" s="4" t="s">
        <v>3729</v>
      </c>
      <c r="D1291" s="4" t="s">
        <v>4749</v>
      </c>
      <c r="E1291" s="16" t="s">
        <v>4750</v>
      </c>
      <c r="F1291" s="5" t="s">
        <v>135</v>
      </c>
      <c r="G1291" s="5" t="s">
        <v>4751</v>
      </c>
      <c r="H1291" s="2" t="s">
        <v>4723</v>
      </c>
      <c r="I1291" s="2" t="s">
        <v>4724</v>
      </c>
      <c r="J1291" s="2" t="s">
        <v>30</v>
      </c>
      <c r="K1291" s="2">
        <v>27106</v>
      </c>
      <c r="L1291" s="2" t="s">
        <v>292</v>
      </c>
      <c r="M1291" s="2" t="s">
        <v>4725</v>
      </c>
      <c r="N1291" s="5" t="s">
        <v>4726</v>
      </c>
      <c r="O1291" s="2"/>
    </row>
    <row r="1292" spans="1:15" s="6" customFormat="1">
      <c r="A1292" s="5" t="s">
        <v>4720</v>
      </c>
      <c r="B1292" s="2" t="s">
        <v>170</v>
      </c>
      <c r="C1292" s="4" t="s">
        <v>952</v>
      </c>
      <c r="D1292" s="4" t="s">
        <v>3997</v>
      </c>
      <c r="E1292" s="16" t="s">
        <v>4755</v>
      </c>
      <c r="F1292" s="5" t="s">
        <v>135</v>
      </c>
      <c r="G1292" s="5" t="s">
        <v>4756</v>
      </c>
      <c r="H1292" s="2" t="s">
        <v>4723</v>
      </c>
      <c r="I1292" s="2" t="s">
        <v>4724</v>
      </c>
      <c r="J1292" s="2" t="s">
        <v>30</v>
      </c>
      <c r="K1292" s="2">
        <v>27106</v>
      </c>
      <c r="L1292" s="2" t="s">
        <v>292</v>
      </c>
      <c r="M1292" s="2" t="s">
        <v>4725</v>
      </c>
      <c r="N1292" s="5" t="s">
        <v>4726</v>
      </c>
      <c r="O1292" s="2"/>
    </row>
    <row r="1293" spans="1:15" s="6" customFormat="1">
      <c r="A1293" s="5" t="s">
        <v>4720</v>
      </c>
      <c r="B1293" s="2" t="s">
        <v>170</v>
      </c>
      <c r="C1293" s="2" t="s">
        <v>4759</v>
      </c>
      <c r="D1293" s="2" t="s">
        <v>4760</v>
      </c>
      <c r="E1293" s="12" t="str">
        <f>HYPERLINK("https://twitter.com/TalithaVickers","@TalithaVickers")</f>
        <v>@TalithaVickers</v>
      </c>
      <c r="F1293" s="5" t="s">
        <v>135</v>
      </c>
      <c r="G1293" s="5" t="str">
        <f>HYPERLINK("mailto:tvickers@hearst.com","tvickers@hearst.com")</f>
        <v>tvickers@hearst.com</v>
      </c>
      <c r="H1293" s="2" t="s">
        <v>4723</v>
      </c>
      <c r="I1293" s="2" t="s">
        <v>4724</v>
      </c>
      <c r="J1293" s="2" t="s">
        <v>30</v>
      </c>
      <c r="K1293" s="2">
        <v>27106</v>
      </c>
      <c r="L1293" s="2" t="s">
        <v>292</v>
      </c>
      <c r="M1293" s="2" t="s">
        <v>4725</v>
      </c>
      <c r="N1293" s="5" t="s">
        <v>4726</v>
      </c>
      <c r="O1293" s="2"/>
    </row>
    <row r="1294" spans="1:15" s="6" customFormat="1">
      <c r="A1294" s="5" t="s">
        <v>4720</v>
      </c>
      <c r="B1294" s="2" t="s">
        <v>3986</v>
      </c>
      <c r="C1294" s="2" t="s">
        <v>4734</v>
      </c>
      <c r="D1294" s="2" t="s">
        <v>4735</v>
      </c>
      <c r="E1294" s="12" t="str">
        <f>HYPERLINK("https://twitter.com/wandastarkewxii","@wandastarkewxii")</f>
        <v>@wandastarkewxii</v>
      </c>
      <c r="F1294" s="5" t="s">
        <v>135</v>
      </c>
      <c r="G1294" s="5" t="str">
        <f>HYPERLINK("mailto:wstarke@hearst.com","wstarke@hearst.com")</f>
        <v>wstarke@hearst.com</v>
      </c>
      <c r="H1294" s="2" t="s">
        <v>4723</v>
      </c>
      <c r="I1294" s="2" t="s">
        <v>4724</v>
      </c>
      <c r="J1294" s="2" t="s">
        <v>30</v>
      </c>
      <c r="K1294" s="2">
        <v>27106</v>
      </c>
      <c r="L1294" s="2" t="s">
        <v>292</v>
      </c>
      <c r="M1294" s="2" t="s">
        <v>4725</v>
      </c>
      <c r="N1294" s="5" t="s">
        <v>4726</v>
      </c>
      <c r="O1294" s="2"/>
    </row>
    <row r="1295" spans="1:15" s="6" customFormat="1">
      <c r="A1295" s="5" t="s">
        <v>4720</v>
      </c>
      <c r="B1295" s="2" t="s">
        <v>4761</v>
      </c>
      <c r="C1295" s="2" t="s">
        <v>4734</v>
      </c>
      <c r="D1295" s="2" t="s">
        <v>4735</v>
      </c>
      <c r="E1295" s="16" t="s">
        <v>4762</v>
      </c>
      <c r="F1295" s="5" t="s">
        <v>135</v>
      </c>
      <c r="G1295" s="16" t="s">
        <v>4763</v>
      </c>
      <c r="H1295" s="2" t="s">
        <v>4723</v>
      </c>
      <c r="I1295" s="2" t="s">
        <v>4724</v>
      </c>
      <c r="J1295" s="2" t="s">
        <v>30</v>
      </c>
      <c r="K1295" s="2">
        <v>27106</v>
      </c>
      <c r="L1295" s="2" t="s">
        <v>292</v>
      </c>
      <c r="M1295" s="2" t="s">
        <v>4725</v>
      </c>
      <c r="N1295" s="5" t="s">
        <v>4726</v>
      </c>
      <c r="O1295" s="2"/>
    </row>
    <row r="1296" spans="1:15" s="6" customFormat="1">
      <c r="A1296" s="5" t="s">
        <v>4720</v>
      </c>
      <c r="B1296" s="2" t="s">
        <v>68</v>
      </c>
      <c r="C1296" s="4"/>
      <c r="D1296" s="4"/>
      <c r="E1296" s="16" t="s">
        <v>4750</v>
      </c>
      <c r="F1296" s="5" t="s">
        <v>135</v>
      </c>
      <c r="G1296" s="5" t="s">
        <v>4733</v>
      </c>
      <c r="H1296" s="2" t="s">
        <v>4723</v>
      </c>
      <c r="I1296" s="2" t="s">
        <v>4724</v>
      </c>
      <c r="J1296" s="2" t="s">
        <v>30</v>
      </c>
      <c r="K1296" s="2">
        <v>27106</v>
      </c>
      <c r="L1296" s="2" t="s">
        <v>292</v>
      </c>
      <c r="M1296" s="2" t="s">
        <v>4725</v>
      </c>
      <c r="N1296" s="16" t="s">
        <v>4726</v>
      </c>
      <c r="O1296" s="2"/>
    </row>
    <row r="1297" spans="1:34" s="6" customFormat="1">
      <c r="A1297" s="5" t="s">
        <v>4764</v>
      </c>
      <c r="B1297" s="2" t="s">
        <v>68</v>
      </c>
      <c r="C1297" s="2" t="s">
        <v>15</v>
      </c>
      <c r="D1297" s="2"/>
      <c r="E1297" s="16" t="s">
        <v>5216</v>
      </c>
      <c r="F1297" s="5" t="s">
        <v>135</v>
      </c>
      <c r="G1297" s="5" t="s">
        <v>4765</v>
      </c>
      <c r="H1297" s="2" t="s">
        <v>4723</v>
      </c>
      <c r="I1297" s="2" t="s">
        <v>4724</v>
      </c>
      <c r="J1297" s="2" t="s">
        <v>30</v>
      </c>
      <c r="K1297" s="2">
        <v>27106</v>
      </c>
      <c r="L1297" s="2" t="s">
        <v>292</v>
      </c>
      <c r="M1297" s="2" t="s">
        <v>4766</v>
      </c>
      <c r="N1297" s="16" t="s">
        <v>4767</v>
      </c>
      <c r="O1297" s="2"/>
    </row>
    <row r="1298" spans="1:34" s="8" customFormat="1" ht="18" customHeight="1">
      <c r="A1298" s="5" t="s">
        <v>3520</v>
      </c>
      <c r="B1298" s="2" t="s">
        <v>170</v>
      </c>
      <c r="C1298" s="2" t="s">
        <v>3528</v>
      </c>
      <c r="D1298" s="2" t="s">
        <v>3529</v>
      </c>
      <c r="E1298" s="12" t="str">
        <f>HYPERLINK("https://twitter.com/TheYadkinRipple","@TheYadkinRipple")</f>
        <v>@TheYadkinRipple</v>
      </c>
      <c r="F1298" s="5" t="s">
        <v>2381</v>
      </c>
      <c r="G1298" s="16" t="s">
        <v>3530</v>
      </c>
      <c r="H1298" s="2" t="s">
        <v>3523</v>
      </c>
      <c r="I1298" s="2" t="s">
        <v>3524</v>
      </c>
      <c r="J1298" s="2" t="s">
        <v>30</v>
      </c>
      <c r="K1298" s="2">
        <v>27055</v>
      </c>
      <c r="L1298" s="2" t="s">
        <v>3525</v>
      </c>
      <c r="M1298" s="2" t="s">
        <v>3526</v>
      </c>
      <c r="N1298" s="16" t="s">
        <v>3527</v>
      </c>
      <c r="O1298" s="2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</row>
    <row r="1299" spans="1:34" s="8" customFormat="1" ht="18" customHeight="1">
      <c r="A1299" s="5" t="s">
        <v>3520</v>
      </c>
      <c r="B1299" s="2" t="s">
        <v>3521</v>
      </c>
      <c r="C1299" s="2" t="s">
        <v>2802</v>
      </c>
      <c r="D1299" s="2" t="s">
        <v>2803</v>
      </c>
      <c r="E1299" s="5" t="str">
        <f>HYPERLINK("https://twitter.com/TheYadkinRipple","@TheYadkinRipple")</f>
        <v>@TheYadkinRipple</v>
      </c>
      <c r="F1299" s="5" t="s">
        <v>2381</v>
      </c>
      <c r="G1299" s="5" t="s">
        <v>3522</v>
      </c>
      <c r="H1299" s="2" t="s">
        <v>3523</v>
      </c>
      <c r="I1299" s="2" t="s">
        <v>3524</v>
      </c>
      <c r="J1299" s="2" t="s">
        <v>30</v>
      </c>
      <c r="K1299" s="2">
        <v>27055</v>
      </c>
      <c r="L1299" s="2" t="s">
        <v>3525</v>
      </c>
      <c r="M1299" s="2" t="s">
        <v>3526</v>
      </c>
      <c r="N1299" s="16" t="s">
        <v>3527</v>
      </c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s="8" customFormat="1" ht="18" customHeight="1">
      <c r="A1300" s="5" t="s">
        <v>3531</v>
      </c>
      <c r="B1300" s="2" t="s">
        <v>90</v>
      </c>
      <c r="C1300" s="2" t="s">
        <v>3532</v>
      </c>
      <c r="D1300" s="2" t="s">
        <v>3533</v>
      </c>
      <c r="E1300" s="10" t="s">
        <v>5195</v>
      </c>
      <c r="F1300" s="5" t="s">
        <v>2381</v>
      </c>
      <c r="G1300" s="5" t="s">
        <v>3534</v>
      </c>
      <c r="H1300" s="2" t="s">
        <v>3535</v>
      </c>
      <c r="I1300" s="2" t="s">
        <v>3536</v>
      </c>
      <c r="J1300" s="2" t="s">
        <v>30</v>
      </c>
      <c r="K1300" s="2">
        <v>28714</v>
      </c>
      <c r="L1300" s="2" t="s">
        <v>3537</v>
      </c>
      <c r="M1300" s="2" t="s">
        <v>3538</v>
      </c>
      <c r="N1300" s="16" t="s">
        <v>3539</v>
      </c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s="8" customFormat="1" ht="18" customHeight="1">
      <c r="A1301" s="5" t="s">
        <v>3531</v>
      </c>
      <c r="B1301" s="2" t="s">
        <v>353</v>
      </c>
      <c r="C1301" s="2" t="s">
        <v>3540</v>
      </c>
      <c r="D1301" s="2" t="s">
        <v>670</v>
      </c>
      <c r="E1301" s="10" t="s">
        <v>5195</v>
      </c>
      <c r="F1301" s="5" t="s">
        <v>2381</v>
      </c>
      <c r="G1301" s="5" t="s">
        <v>3541</v>
      </c>
      <c r="H1301" s="2" t="s">
        <v>3535</v>
      </c>
      <c r="I1301" s="2" t="s">
        <v>3536</v>
      </c>
      <c r="J1301" s="2" t="s">
        <v>30</v>
      </c>
      <c r="K1301" s="2">
        <v>28714</v>
      </c>
      <c r="L1301" s="2" t="s">
        <v>3537</v>
      </c>
      <c r="M1301" s="2" t="s">
        <v>3538</v>
      </c>
      <c r="N1301" s="16" t="s">
        <v>3539</v>
      </c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s="8" customFormat="1" ht="18" customHeight="1">
      <c r="A1302" s="5" t="s">
        <v>2272</v>
      </c>
      <c r="B1302" s="2" t="s">
        <v>353</v>
      </c>
      <c r="C1302" s="4" t="s">
        <v>2279</v>
      </c>
      <c r="D1302" s="4" t="s">
        <v>1980</v>
      </c>
      <c r="E1302" s="16" t="s">
        <v>2277</v>
      </c>
      <c r="F1302" s="5" t="s">
        <v>2179</v>
      </c>
      <c r="G1302" s="16" t="s">
        <v>2280</v>
      </c>
      <c r="H1302" s="2" t="s">
        <v>2274</v>
      </c>
      <c r="I1302" s="2" t="s">
        <v>44</v>
      </c>
      <c r="J1302" s="2" t="s">
        <v>30</v>
      </c>
      <c r="K1302" s="2">
        <v>27407</v>
      </c>
      <c r="L1302" s="2" t="s">
        <v>45</v>
      </c>
      <c r="M1302" s="2" t="s">
        <v>2275</v>
      </c>
      <c r="N1302" s="16" t="s">
        <v>2276</v>
      </c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s="8" customFormat="1" ht="18" customHeight="1">
      <c r="A1303" s="5" t="s">
        <v>2272</v>
      </c>
      <c r="B1303" s="2" t="s">
        <v>138</v>
      </c>
      <c r="C1303" s="2" t="s">
        <v>447</v>
      </c>
      <c r="D1303" s="2" t="s">
        <v>1327</v>
      </c>
      <c r="E1303" s="16" t="s">
        <v>2277</v>
      </c>
      <c r="F1303" s="5" t="s">
        <v>2179</v>
      </c>
      <c r="G1303" s="16" t="s">
        <v>2278</v>
      </c>
      <c r="H1303" s="2" t="s">
        <v>2274</v>
      </c>
      <c r="I1303" s="2" t="s">
        <v>44</v>
      </c>
      <c r="J1303" s="2" t="s">
        <v>30</v>
      </c>
      <c r="K1303" s="2">
        <v>27407</v>
      </c>
      <c r="L1303" s="2" t="s">
        <v>45</v>
      </c>
      <c r="M1303" s="2" t="s">
        <v>2275</v>
      </c>
      <c r="N1303" s="16" t="s">
        <v>2276</v>
      </c>
      <c r="O1303" s="2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</row>
    <row r="1304" spans="1:34" s="8" customFormat="1" ht="18" customHeight="1">
      <c r="A1304" s="5" t="s">
        <v>2272</v>
      </c>
      <c r="B1304" s="2" t="s">
        <v>49</v>
      </c>
      <c r="C1304" s="4"/>
      <c r="D1304" s="4"/>
      <c r="E1304" s="16" t="s">
        <v>2277</v>
      </c>
      <c r="F1304" s="5" t="s">
        <v>2179</v>
      </c>
      <c r="G1304" s="5" t="s">
        <v>2273</v>
      </c>
      <c r="H1304" s="2" t="s">
        <v>2274</v>
      </c>
      <c r="I1304" s="2" t="s">
        <v>44</v>
      </c>
      <c r="J1304" s="2" t="s">
        <v>30</v>
      </c>
      <c r="K1304" s="2">
        <v>27407</v>
      </c>
      <c r="L1304" s="2" t="s">
        <v>45</v>
      </c>
      <c r="M1304" s="2" t="s">
        <v>2275</v>
      </c>
      <c r="N1304" s="16" t="s">
        <v>2276</v>
      </c>
      <c r="O1304" s="2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</row>
    <row r="1305" spans="1:34" s="8" customFormat="1" ht="18" customHeight="1">
      <c r="A1305" s="5"/>
      <c r="B1305" s="2"/>
      <c r="C1305" s="2"/>
      <c r="D1305" s="2"/>
      <c r="E1305" s="5"/>
      <c r="F1305" s="5"/>
      <c r="G1305" s="5"/>
      <c r="H1305" s="2"/>
      <c r="I1305" s="2"/>
      <c r="J1305" s="2"/>
      <c r="K1305" s="2"/>
      <c r="L1305" s="2"/>
      <c r="M1305" s="2"/>
      <c r="N1305" s="5"/>
      <c r="O1305" s="2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</row>
    <row r="1306" spans="1:34">
      <c r="E1306" s="12"/>
    </row>
    <row r="1307" spans="1:34">
      <c r="E1307" s="12"/>
    </row>
    <row r="1308" spans="1:34">
      <c r="E1308" s="12"/>
    </row>
    <row r="1309" spans="1:34">
      <c r="E1309" s="12"/>
    </row>
    <row r="1310" spans="1:34">
      <c r="E1310" s="12"/>
    </row>
    <row r="1311" spans="1:34">
      <c r="E1311" s="12"/>
    </row>
    <row r="1312" spans="1:34">
      <c r="E1312" s="12"/>
    </row>
    <row r="1313" spans="5:5">
      <c r="E1313" s="12"/>
    </row>
    <row r="1314" spans="5:5">
      <c r="E1314" s="12"/>
    </row>
    <row r="1315" spans="5:5">
      <c r="E1315" s="12"/>
    </row>
    <row r="1316" spans="5:5">
      <c r="E1316" s="12"/>
    </row>
    <row r="1317" spans="5:5">
      <c r="E1317" s="12"/>
    </row>
    <row r="1318" spans="5:5">
      <c r="E1318" s="12"/>
    </row>
    <row r="1319" spans="5:5">
      <c r="E1319" s="12"/>
    </row>
    <row r="1320" spans="5:5">
      <c r="E1320" s="12"/>
    </row>
    <row r="1321" spans="5:5">
      <c r="E1321" s="12"/>
    </row>
    <row r="1322" spans="5:5">
      <c r="E1322" s="12"/>
    </row>
    <row r="1323" spans="5:5">
      <c r="E1323" s="12"/>
    </row>
    <row r="1324" spans="5:5">
      <c r="E1324" s="12"/>
    </row>
    <row r="1325" spans="5:5">
      <c r="E1325" s="12"/>
    </row>
    <row r="1326" spans="5:5">
      <c r="E1326" s="12"/>
    </row>
    <row r="1327" spans="5:5">
      <c r="E1327" s="12"/>
    </row>
    <row r="1328" spans="5:5">
      <c r="E1328" s="12"/>
    </row>
    <row r="1329" spans="5:5">
      <c r="E1329" s="12"/>
    </row>
    <row r="1330" spans="5:5">
      <c r="E1330" s="12"/>
    </row>
    <row r="1331" spans="5:5">
      <c r="E1331" s="12"/>
    </row>
    <row r="1332" spans="5:5">
      <c r="E1332" s="12"/>
    </row>
    <row r="1333" spans="5:5">
      <c r="E1333" s="12"/>
    </row>
    <row r="1334" spans="5:5">
      <c r="E1334" s="12"/>
    </row>
    <row r="1335" spans="5:5">
      <c r="E1335" s="12"/>
    </row>
    <row r="1336" spans="5:5">
      <c r="E1336" s="12"/>
    </row>
    <row r="1337" spans="5:5">
      <c r="E1337" s="12"/>
    </row>
    <row r="1338" spans="5:5">
      <c r="E1338" s="12"/>
    </row>
    <row r="1339" spans="5:5">
      <c r="E1339" s="12"/>
    </row>
    <row r="1340" spans="5:5">
      <c r="E1340" s="12"/>
    </row>
    <row r="1341" spans="5:5">
      <c r="E1341" s="12"/>
    </row>
    <row r="1342" spans="5:5">
      <c r="E1342" s="12"/>
    </row>
    <row r="1343" spans="5:5">
      <c r="E1343" s="12"/>
    </row>
    <row r="1344" spans="5:5">
      <c r="E1344" s="12"/>
    </row>
    <row r="1345" spans="5:5">
      <c r="E1345" s="12"/>
    </row>
    <row r="1346" spans="5:5">
      <c r="E1346" s="12"/>
    </row>
    <row r="1347" spans="5:5">
      <c r="E1347" s="12"/>
    </row>
    <row r="1348" spans="5:5">
      <c r="E1348" s="12"/>
    </row>
    <row r="1349" spans="5:5">
      <c r="E1349" s="12"/>
    </row>
    <row r="1350" spans="5:5">
      <c r="E1350" s="12"/>
    </row>
    <row r="1351" spans="5:5">
      <c r="E1351" s="12"/>
    </row>
    <row r="1352" spans="5:5">
      <c r="E1352" s="12"/>
    </row>
    <row r="1353" spans="5:5">
      <c r="E1353" s="12"/>
    </row>
    <row r="1354" spans="5:5">
      <c r="E1354" s="12"/>
    </row>
    <row r="1355" spans="5:5">
      <c r="E1355" s="12"/>
    </row>
    <row r="1356" spans="5:5">
      <c r="E1356" s="12"/>
    </row>
    <row r="1357" spans="5:5">
      <c r="E1357" s="12"/>
    </row>
    <row r="1358" spans="5:5">
      <c r="E1358" s="12"/>
    </row>
    <row r="1359" spans="5:5">
      <c r="E1359" s="12"/>
    </row>
    <row r="1360" spans="5:5">
      <c r="E1360" s="12"/>
    </row>
    <row r="1361" spans="5:5">
      <c r="E1361" s="12"/>
    </row>
    <row r="1362" spans="5:5">
      <c r="E1362" s="12"/>
    </row>
    <row r="1363" spans="5:5">
      <c r="E1363" s="12"/>
    </row>
    <row r="1364" spans="5:5">
      <c r="E1364" s="12"/>
    </row>
    <row r="1365" spans="5:5">
      <c r="E1365" s="12"/>
    </row>
    <row r="1366" spans="5:5">
      <c r="E1366" s="12"/>
    </row>
    <row r="1367" spans="5:5">
      <c r="E1367" s="12"/>
    </row>
    <row r="1368" spans="5:5">
      <c r="E1368" s="12"/>
    </row>
    <row r="1369" spans="5:5">
      <c r="E1369" s="12"/>
    </row>
    <row r="1370" spans="5:5">
      <c r="E1370" s="12"/>
    </row>
    <row r="1371" spans="5:5">
      <c r="E1371" s="12"/>
    </row>
    <row r="1372" spans="5:5">
      <c r="E1372" s="12"/>
    </row>
    <row r="1373" spans="5:5">
      <c r="E1373" s="12"/>
    </row>
    <row r="1374" spans="5:5">
      <c r="E1374" s="12"/>
    </row>
    <row r="1375" spans="5:5">
      <c r="E1375" s="12"/>
    </row>
    <row r="1376" spans="5:5">
      <c r="E1376" s="12"/>
    </row>
    <row r="1377" spans="5:5">
      <c r="E1377" s="12"/>
    </row>
    <row r="1378" spans="5:5">
      <c r="E1378" s="12"/>
    </row>
    <row r="1379" spans="5:5">
      <c r="E1379" s="12"/>
    </row>
    <row r="1380" spans="5:5">
      <c r="E1380" s="12"/>
    </row>
    <row r="1381" spans="5:5">
      <c r="E1381" s="12"/>
    </row>
    <row r="1382" spans="5:5">
      <c r="E1382" s="12"/>
    </row>
    <row r="1383" spans="5:5">
      <c r="E1383" s="12"/>
    </row>
    <row r="1384" spans="5:5">
      <c r="E1384" s="12"/>
    </row>
    <row r="1385" spans="5:5">
      <c r="E1385" s="12"/>
    </row>
    <row r="1386" spans="5:5">
      <c r="E1386" s="12"/>
    </row>
    <row r="1387" spans="5:5">
      <c r="E1387" s="12"/>
    </row>
    <row r="1388" spans="5:5">
      <c r="E1388" s="12"/>
    </row>
    <row r="1389" spans="5:5">
      <c r="E1389" s="12"/>
    </row>
    <row r="1390" spans="5:5">
      <c r="E1390" s="12"/>
    </row>
    <row r="1391" spans="5:5">
      <c r="E1391" s="12"/>
    </row>
    <row r="1392" spans="5:5">
      <c r="E1392" s="12"/>
    </row>
    <row r="1393" spans="5:5">
      <c r="E1393" s="12"/>
    </row>
    <row r="1394" spans="5:5">
      <c r="E1394" s="12"/>
    </row>
    <row r="1395" spans="5:5">
      <c r="E1395" s="12"/>
    </row>
    <row r="1396" spans="5:5">
      <c r="E1396" s="12"/>
    </row>
    <row r="1397" spans="5:5">
      <c r="E1397" s="12"/>
    </row>
    <row r="1398" spans="5:5">
      <c r="E1398" s="12"/>
    </row>
    <row r="1399" spans="5:5">
      <c r="E1399" s="12"/>
    </row>
    <row r="1400" spans="5:5">
      <c r="E1400" s="12"/>
    </row>
    <row r="1401" spans="5:5">
      <c r="E1401" s="12"/>
    </row>
    <row r="1402" spans="5:5">
      <c r="E1402" s="12"/>
    </row>
    <row r="1403" spans="5:5">
      <c r="E1403" s="12"/>
    </row>
    <row r="1404" spans="5:5">
      <c r="E1404" s="12"/>
    </row>
    <row r="1405" spans="5:5">
      <c r="E1405" s="12"/>
    </row>
    <row r="1406" spans="5:5">
      <c r="E1406" s="12"/>
    </row>
    <row r="1407" spans="5:5">
      <c r="E1407" s="12"/>
    </row>
    <row r="1408" spans="5:5">
      <c r="E1408" s="12"/>
    </row>
    <row r="1409" spans="5:5">
      <c r="E1409" s="12"/>
    </row>
    <row r="1410" spans="5:5">
      <c r="E1410" s="12"/>
    </row>
    <row r="1411" spans="5:5">
      <c r="E1411" s="12"/>
    </row>
    <row r="1412" spans="5:5">
      <c r="E1412" s="12"/>
    </row>
    <row r="1413" spans="5:5">
      <c r="E1413" s="12"/>
    </row>
    <row r="1414" spans="5:5">
      <c r="E1414" s="12"/>
    </row>
    <row r="1415" spans="5:5">
      <c r="E1415" s="12"/>
    </row>
    <row r="1416" spans="5:5">
      <c r="E1416" s="12"/>
    </row>
    <row r="1417" spans="5:5">
      <c r="E1417" s="12"/>
    </row>
    <row r="1418" spans="5:5">
      <c r="E1418" s="12"/>
    </row>
    <row r="1419" spans="5:5">
      <c r="E1419" s="12"/>
    </row>
    <row r="1420" spans="5:5">
      <c r="E1420" s="12"/>
    </row>
    <row r="1421" spans="5:5">
      <c r="E1421" s="12"/>
    </row>
    <row r="1422" spans="5:5">
      <c r="E1422" s="12"/>
    </row>
    <row r="1423" spans="5:5">
      <c r="E1423" s="12"/>
    </row>
    <row r="1424" spans="5:5">
      <c r="E1424" s="12"/>
    </row>
    <row r="1425" spans="5:5">
      <c r="E1425" s="12"/>
    </row>
    <row r="1426" spans="5:5">
      <c r="E1426" s="12"/>
    </row>
    <row r="1427" spans="5:5">
      <c r="E1427" s="12"/>
    </row>
    <row r="1428" spans="5:5">
      <c r="E1428" s="12"/>
    </row>
    <row r="1429" spans="5:5">
      <c r="E1429" s="12"/>
    </row>
    <row r="1430" spans="5:5">
      <c r="E1430" s="12"/>
    </row>
    <row r="1431" spans="5:5">
      <c r="E1431" s="12"/>
    </row>
    <row r="1432" spans="5:5">
      <c r="E1432" s="12"/>
    </row>
    <row r="1433" spans="5:5">
      <c r="E1433" s="12"/>
    </row>
    <row r="1434" spans="5:5">
      <c r="E1434" s="12"/>
    </row>
    <row r="1435" spans="5:5">
      <c r="E1435" s="12"/>
    </row>
    <row r="1436" spans="5:5">
      <c r="E1436" s="12"/>
    </row>
    <row r="1437" spans="5:5">
      <c r="E1437" s="12"/>
    </row>
    <row r="1438" spans="5:5">
      <c r="E1438" s="12"/>
    </row>
    <row r="1439" spans="5:5">
      <c r="E1439" s="12"/>
    </row>
    <row r="1440" spans="5:5">
      <c r="E1440" s="12"/>
    </row>
    <row r="1441" spans="5:5">
      <c r="E1441" s="12"/>
    </row>
    <row r="1442" spans="5:5">
      <c r="E1442" s="12"/>
    </row>
    <row r="1443" spans="5:5">
      <c r="E1443" s="12"/>
    </row>
    <row r="1444" spans="5:5">
      <c r="E1444" s="12"/>
    </row>
    <row r="1445" spans="5:5">
      <c r="E1445" s="12"/>
    </row>
    <row r="1446" spans="5:5">
      <c r="E1446" s="12"/>
    </row>
    <row r="1447" spans="5:5">
      <c r="E1447" s="12"/>
    </row>
    <row r="1448" spans="5:5">
      <c r="E1448" s="12"/>
    </row>
    <row r="1449" spans="5:5">
      <c r="E1449" s="12"/>
    </row>
    <row r="1450" spans="5:5">
      <c r="E1450" s="12"/>
    </row>
    <row r="1451" spans="5:5">
      <c r="E1451" s="12"/>
    </row>
    <row r="1452" spans="5:5">
      <c r="E1452" s="12"/>
    </row>
    <row r="1453" spans="5:5">
      <c r="E1453" s="12"/>
    </row>
    <row r="1454" spans="5:5">
      <c r="E1454" s="12"/>
    </row>
    <row r="1455" spans="5:5">
      <c r="E1455" s="12"/>
    </row>
    <row r="1456" spans="5:5">
      <c r="E1456" s="12"/>
    </row>
    <row r="1457" spans="5:5">
      <c r="E1457" s="12"/>
    </row>
    <row r="1458" spans="5:5">
      <c r="E1458" s="12"/>
    </row>
    <row r="1459" spans="5:5">
      <c r="E1459" s="12"/>
    </row>
    <row r="1460" spans="5:5">
      <c r="E1460" s="12"/>
    </row>
    <row r="1461" spans="5:5">
      <c r="E1461" s="12"/>
    </row>
    <row r="1462" spans="5:5">
      <c r="E1462" s="12"/>
    </row>
    <row r="1463" spans="5:5">
      <c r="E1463" s="12"/>
    </row>
    <row r="1464" spans="5:5">
      <c r="E1464" s="12"/>
    </row>
    <row r="1465" spans="5:5">
      <c r="E1465" s="12"/>
    </row>
    <row r="1466" spans="5:5">
      <c r="E1466" s="12"/>
    </row>
    <row r="1467" spans="5:5">
      <c r="E1467" s="12"/>
    </row>
    <row r="1468" spans="5:5">
      <c r="E1468" s="12"/>
    </row>
    <row r="1469" spans="5:5">
      <c r="E1469" s="12"/>
    </row>
    <row r="1470" spans="5:5">
      <c r="E1470" s="12"/>
    </row>
    <row r="1471" spans="5:5">
      <c r="E1471" s="12"/>
    </row>
    <row r="1472" spans="5:5">
      <c r="E1472" s="12"/>
    </row>
    <row r="1473" spans="5:5">
      <c r="E1473" s="12"/>
    </row>
    <row r="1474" spans="5:5">
      <c r="E1474" s="12"/>
    </row>
    <row r="1475" spans="5:5">
      <c r="E1475" s="12"/>
    </row>
    <row r="1476" spans="5:5">
      <c r="E1476" s="12"/>
    </row>
    <row r="1477" spans="5:5">
      <c r="E1477" s="12"/>
    </row>
    <row r="1478" spans="5:5">
      <c r="E1478" s="12"/>
    </row>
    <row r="1479" spans="5:5">
      <c r="E1479" s="12"/>
    </row>
    <row r="1480" spans="5:5">
      <c r="E1480" s="12"/>
    </row>
    <row r="1481" spans="5:5">
      <c r="E1481" s="12"/>
    </row>
    <row r="1482" spans="5:5">
      <c r="E1482" s="12"/>
    </row>
    <row r="1483" spans="5:5">
      <c r="E1483" s="12"/>
    </row>
    <row r="1484" spans="5:5">
      <c r="E1484" s="12"/>
    </row>
    <row r="1485" spans="5:5">
      <c r="E1485" s="12"/>
    </row>
    <row r="1486" spans="5:5">
      <c r="E1486" s="12"/>
    </row>
    <row r="1487" spans="5:5">
      <c r="E1487" s="12"/>
    </row>
    <row r="1488" spans="5:5">
      <c r="E1488" s="12"/>
    </row>
    <row r="1489" spans="5:5">
      <c r="E1489" s="12"/>
    </row>
    <row r="1490" spans="5:5">
      <c r="E1490" s="12"/>
    </row>
    <row r="1491" spans="5:5">
      <c r="E1491" s="12"/>
    </row>
    <row r="1492" spans="5:5">
      <c r="E1492" s="12"/>
    </row>
    <row r="1493" spans="5:5">
      <c r="E1493" s="12"/>
    </row>
    <row r="1494" spans="5:5">
      <c r="E1494" s="12"/>
    </row>
    <row r="1495" spans="5:5">
      <c r="E1495" s="12"/>
    </row>
    <row r="1496" spans="5:5">
      <c r="E1496" s="12"/>
    </row>
    <row r="1497" spans="5:5">
      <c r="E1497" s="12"/>
    </row>
    <row r="1498" spans="5:5">
      <c r="E1498" s="12"/>
    </row>
    <row r="1499" spans="5:5">
      <c r="E1499" s="12"/>
    </row>
    <row r="1500" spans="5:5">
      <c r="E1500" s="12"/>
    </row>
    <row r="1501" spans="5:5">
      <c r="E1501" s="12"/>
    </row>
    <row r="1502" spans="5:5">
      <c r="E1502" s="12"/>
    </row>
    <row r="1503" spans="5:5">
      <c r="E1503" s="12"/>
    </row>
    <row r="1504" spans="5:5">
      <c r="E1504" s="12"/>
    </row>
    <row r="1505" spans="5:5">
      <c r="E1505" s="12"/>
    </row>
    <row r="1506" spans="5:5">
      <c r="E1506" s="12"/>
    </row>
    <row r="1507" spans="5:5">
      <c r="E1507" s="12"/>
    </row>
    <row r="1508" spans="5:5">
      <c r="E1508" s="12"/>
    </row>
    <row r="1509" spans="5:5">
      <c r="E1509" s="12"/>
    </row>
    <row r="1510" spans="5:5">
      <c r="E1510" s="12"/>
    </row>
    <row r="1511" spans="5:5">
      <c r="E1511" s="12"/>
    </row>
    <row r="1512" spans="5:5">
      <c r="E1512" s="12"/>
    </row>
    <row r="1513" spans="5:5">
      <c r="E1513" s="12"/>
    </row>
    <row r="1514" spans="5:5">
      <c r="E1514" s="12"/>
    </row>
    <row r="1515" spans="5:5">
      <c r="E1515" s="12"/>
    </row>
    <row r="1516" spans="5:5">
      <c r="E1516" s="12"/>
    </row>
    <row r="1517" spans="5:5">
      <c r="E1517" s="12"/>
    </row>
    <row r="1518" spans="5:5">
      <c r="E1518" s="12"/>
    </row>
    <row r="1519" spans="5:5">
      <c r="E1519" s="12"/>
    </row>
    <row r="1520" spans="5:5">
      <c r="E1520" s="12"/>
    </row>
    <row r="1521" spans="5:5">
      <c r="E1521" s="12"/>
    </row>
    <row r="1522" spans="5:5">
      <c r="E1522" s="12"/>
    </row>
    <row r="1523" spans="5:5">
      <c r="E1523" s="12"/>
    </row>
    <row r="1524" spans="5:5">
      <c r="E1524" s="12"/>
    </row>
    <row r="1525" spans="5:5">
      <c r="E1525" s="12"/>
    </row>
    <row r="1526" spans="5:5">
      <c r="E1526" s="12"/>
    </row>
    <row r="1527" spans="5:5">
      <c r="E1527" s="12"/>
    </row>
    <row r="1528" spans="5:5">
      <c r="E1528" s="12"/>
    </row>
    <row r="1529" spans="5:5">
      <c r="E1529" s="12"/>
    </row>
    <row r="1530" spans="5:5">
      <c r="E1530" s="12"/>
    </row>
    <row r="1531" spans="5:5">
      <c r="E1531" s="12"/>
    </row>
    <row r="1532" spans="5:5">
      <c r="E1532" s="12"/>
    </row>
    <row r="1533" spans="5:5">
      <c r="E1533" s="12"/>
    </row>
    <row r="1534" spans="5:5">
      <c r="E1534" s="12"/>
    </row>
    <row r="1535" spans="5:5">
      <c r="E1535" s="12"/>
    </row>
    <row r="1536" spans="5:5">
      <c r="E1536" s="12"/>
    </row>
    <row r="1537" spans="5:5">
      <c r="E1537" s="12"/>
    </row>
    <row r="1538" spans="5:5">
      <c r="E1538" s="12"/>
    </row>
    <row r="1539" spans="5:5">
      <c r="E1539" s="12"/>
    </row>
    <row r="1540" spans="5:5">
      <c r="E1540" s="12"/>
    </row>
    <row r="1541" spans="5:5">
      <c r="E1541" s="12"/>
    </row>
    <row r="1542" spans="5:5">
      <c r="E1542" s="12"/>
    </row>
    <row r="1543" spans="5:5">
      <c r="E1543" s="12"/>
    </row>
    <row r="1544" spans="5:5">
      <c r="E1544" s="12"/>
    </row>
    <row r="1545" spans="5:5">
      <c r="E1545" s="12"/>
    </row>
    <row r="1546" spans="5:5">
      <c r="E1546" s="12"/>
    </row>
    <row r="1547" spans="5:5">
      <c r="E1547" s="12"/>
    </row>
    <row r="1548" spans="5:5">
      <c r="E1548" s="12"/>
    </row>
    <row r="1549" spans="5:5">
      <c r="E1549" s="12"/>
    </row>
    <row r="1550" spans="5:5">
      <c r="E1550" s="12"/>
    </row>
    <row r="1551" spans="5:5">
      <c r="E1551" s="12"/>
    </row>
    <row r="1552" spans="5:5">
      <c r="E1552" s="12"/>
    </row>
    <row r="1553" spans="5:5">
      <c r="E1553" s="12"/>
    </row>
    <row r="1554" spans="5:5">
      <c r="E1554" s="12"/>
    </row>
    <row r="1555" spans="5:5">
      <c r="E1555" s="12"/>
    </row>
    <row r="1556" spans="5:5">
      <c r="E1556" s="12"/>
    </row>
    <row r="1557" spans="5:5">
      <c r="E1557" s="12"/>
    </row>
    <row r="1558" spans="5:5">
      <c r="E1558" s="12"/>
    </row>
    <row r="1559" spans="5:5">
      <c r="E1559" s="12"/>
    </row>
    <row r="1560" spans="5:5">
      <c r="E1560" s="12"/>
    </row>
    <row r="1561" spans="5:5">
      <c r="E1561" s="12"/>
    </row>
    <row r="1562" spans="5:5">
      <c r="E1562" s="12"/>
    </row>
    <row r="1563" spans="5:5">
      <c r="E1563" s="12"/>
    </row>
    <row r="1564" spans="5:5">
      <c r="E1564" s="12"/>
    </row>
    <row r="1565" spans="5:5">
      <c r="E1565" s="12"/>
    </row>
    <row r="1566" spans="5:5">
      <c r="E1566" s="12"/>
    </row>
    <row r="1567" spans="5:5">
      <c r="E1567" s="12"/>
    </row>
    <row r="1568" spans="5:5">
      <c r="E1568" s="12"/>
    </row>
    <row r="1569" spans="5:5">
      <c r="E1569" s="12"/>
    </row>
    <row r="1570" spans="5:5">
      <c r="E1570" s="12"/>
    </row>
    <row r="1571" spans="5:5">
      <c r="E1571" s="12"/>
    </row>
    <row r="1572" spans="5:5">
      <c r="E1572" s="12"/>
    </row>
    <row r="1573" spans="5:5">
      <c r="E1573" s="12"/>
    </row>
    <row r="1574" spans="5:5">
      <c r="E1574" s="12"/>
    </row>
    <row r="1575" spans="5:5">
      <c r="E1575" s="12"/>
    </row>
    <row r="1576" spans="5:5">
      <c r="E1576" s="12"/>
    </row>
    <row r="1577" spans="5:5">
      <c r="E1577" s="12"/>
    </row>
    <row r="1578" spans="5:5">
      <c r="E1578" s="12"/>
    </row>
    <row r="1579" spans="5:5">
      <c r="E1579" s="12"/>
    </row>
    <row r="1580" spans="5:5">
      <c r="E1580" s="12"/>
    </row>
    <row r="1581" spans="5:5">
      <c r="E1581" s="12"/>
    </row>
    <row r="1582" spans="5:5">
      <c r="E1582" s="12"/>
    </row>
    <row r="1583" spans="5:5">
      <c r="E1583" s="12"/>
    </row>
    <row r="1584" spans="5:5">
      <c r="E1584" s="12"/>
    </row>
    <row r="1585" spans="5:5">
      <c r="E1585" s="12"/>
    </row>
    <row r="1586" spans="5:5">
      <c r="E1586" s="12"/>
    </row>
    <row r="1587" spans="5:5">
      <c r="E1587" s="12"/>
    </row>
    <row r="1588" spans="5:5">
      <c r="E1588" s="12"/>
    </row>
    <row r="1589" spans="5:5">
      <c r="E1589" s="12"/>
    </row>
    <row r="1590" spans="5:5">
      <c r="E1590" s="12"/>
    </row>
    <row r="1591" spans="5:5">
      <c r="E1591" s="12"/>
    </row>
    <row r="1592" spans="5:5">
      <c r="E1592" s="12"/>
    </row>
    <row r="1593" spans="5:5">
      <c r="E1593" s="12"/>
    </row>
    <row r="1594" spans="5:5">
      <c r="E1594" s="12"/>
    </row>
    <row r="1595" spans="5:5">
      <c r="E1595" s="12"/>
    </row>
    <row r="1596" spans="5:5">
      <c r="E1596" s="12"/>
    </row>
    <row r="1597" spans="5:5">
      <c r="E1597" s="12"/>
    </row>
    <row r="1598" spans="5:5">
      <c r="E1598" s="12"/>
    </row>
    <row r="1599" spans="5:5">
      <c r="E1599" s="12"/>
    </row>
    <row r="1600" spans="5:5">
      <c r="E1600" s="12"/>
    </row>
    <row r="1601" spans="5:5">
      <c r="E1601" s="12"/>
    </row>
    <row r="1602" spans="5:5">
      <c r="E1602" s="12"/>
    </row>
    <row r="1603" spans="5:5">
      <c r="E1603" s="12"/>
    </row>
    <row r="1604" spans="5:5">
      <c r="E1604" s="12"/>
    </row>
    <row r="1605" spans="5:5">
      <c r="E1605" s="12"/>
    </row>
    <row r="1606" spans="5:5">
      <c r="E1606" s="12"/>
    </row>
    <row r="1607" spans="5:5">
      <c r="E1607" s="12"/>
    </row>
    <row r="1608" spans="5:5">
      <c r="E1608" s="12"/>
    </row>
    <row r="1609" spans="5:5">
      <c r="E1609" s="12"/>
    </row>
    <row r="1610" spans="5:5">
      <c r="E1610" s="12"/>
    </row>
    <row r="1611" spans="5:5">
      <c r="E1611" s="12"/>
    </row>
    <row r="1612" spans="5:5">
      <c r="E1612" s="12"/>
    </row>
    <row r="1613" spans="5:5">
      <c r="E1613" s="12"/>
    </row>
    <row r="1614" spans="5:5">
      <c r="E1614" s="12"/>
    </row>
    <row r="1615" spans="5:5">
      <c r="E1615" s="12"/>
    </row>
    <row r="1616" spans="5:5">
      <c r="E1616" s="12"/>
    </row>
    <row r="1617" spans="5:5">
      <c r="E1617" s="12"/>
    </row>
    <row r="1618" spans="5:5">
      <c r="E1618" s="12"/>
    </row>
    <row r="1619" spans="5:5">
      <c r="E1619" s="12"/>
    </row>
    <row r="1620" spans="5:5">
      <c r="E1620" s="12"/>
    </row>
    <row r="1621" spans="5:5">
      <c r="E1621" s="12"/>
    </row>
    <row r="1622" spans="5:5">
      <c r="E1622" s="12"/>
    </row>
    <row r="1623" spans="5:5">
      <c r="E1623" s="12"/>
    </row>
    <row r="1624" spans="5:5">
      <c r="E1624" s="12"/>
    </row>
    <row r="1625" spans="5:5">
      <c r="E1625" s="12"/>
    </row>
    <row r="1626" spans="5:5">
      <c r="E1626" s="12"/>
    </row>
    <row r="1627" spans="5:5">
      <c r="E1627" s="12"/>
    </row>
    <row r="1628" spans="5:5">
      <c r="E1628" s="12"/>
    </row>
    <row r="1629" spans="5:5">
      <c r="E1629" s="12"/>
    </row>
    <row r="1630" spans="5:5">
      <c r="E1630" s="12"/>
    </row>
    <row r="1631" spans="5:5">
      <c r="E1631" s="12"/>
    </row>
    <row r="1632" spans="5:5">
      <c r="E1632" s="12"/>
    </row>
    <row r="1633" spans="5:5">
      <c r="E1633" s="12"/>
    </row>
    <row r="1634" spans="5:5">
      <c r="E1634" s="12"/>
    </row>
    <row r="1635" spans="5:5">
      <c r="E1635" s="12"/>
    </row>
    <row r="1636" spans="5:5">
      <c r="E1636" s="12"/>
    </row>
    <row r="1637" spans="5:5">
      <c r="E1637" s="12"/>
    </row>
    <row r="1638" spans="5:5">
      <c r="E1638" s="12"/>
    </row>
    <row r="1639" spans="5:5">
      <c r="E1639" s="12"/>
    </row>
    <row r="1640" spans="5:5">
      <c r="E1640" s="12"/>
    </row>
    <row r="1641" spans="5:5">
      <c r="E1641" s="12"/>
    </row>
    <row r="1642" spans="5:5">
      <c r="E1642" s="12"/>
    </row>
    <row r="1643" spans="5:5">
      <c r="E1643" s="12"/>
    </row>
    <row r="1644" spans="5:5">
      <c r="E1644" s="12"/>
    </row>
    <row r="1645" spans="5:5">
      <c r="E1645" s="12"/>
    </row>
    <row r="1646" spans="5:5">
      <c r="E1646" s="12"/>
    </row>
    <row r="1647" spans="5:5">
      <c r="E1647" s="12"/>
    </row>
    <row r="1648" spans="5:5">
      <c r="E1648" s="12"/>
    </row>
    <row r="1649" spans="5:5">
      <c r="E1649" s="12"/>
    </row>
    <row r="1650" spans="5:5">
      <c r="E1650" s="12"/>
    </row>
    <row r="1651" spans="5:5">
      <c r="E1651" s="12"/>
    </row>
    <row r="1652" spans="5:5">
      <c r="E1652" s="12"/>
    </row>
    <row r="1653" spans="5:5">
      <c r="E1653" s="12"/>
    </row>
    <row r="1654" spans="5:5">
      <c r="E1654" s="12"/>
    </row>
    <row r="1655" spans="5:5">
      <c r="E1655" s="12"/>
    </row>
    <row r="1656" spans="5:5">
      <c r="E1656" s="12"/>
    </row>
    <row r="1657" spans="5:5">
      <c r="E1657" s="12"/>
    </row>
    <row r="1658" spans="5:5">
      <c r="E1658" s="12"/>
    </row>
    <row r="1659" spans="5:5">
      <c r="E1659" s="12"/>
    </row>
    <row r="1660" spans="5:5">
      <c r="E1660" s="12"/>
    </row>
    <row r="1661" spans="5:5">
      <c r="E1661" s="12"/>
    </row>
    <row r="1662" spans="5:5">
      <c r="E1662" s="12"/>
    </row>
    <row r="1663" spans="5:5">
      <c r="E1663" s="12"/>
    </row>
    <row r="1664" spans="5:5">
      <c r="E1664" s="12"/>
    </row>
    <row r="1665" spans="5:5">
      <c r="E1665" s="12"/>
    </row>
    <row r="1666" spans="5:5">
      <c r="E1666" s="12"/>
    </row>
    <row r="1667" spans="5:5">
      <c r="E1667" s="12"/>
    </row>
    <row r="1668" spans="5:5">
      <c r="E1668" s="12"/>
    </row>
    <row r="1669" spans="5:5">
      <c r="E1669" s="12"/>
    </row>
    <row r="1670" spans="5:5">
      <c r="E1670" s="12"/>
    </row>
    <row r="1671" spans="5:5">
      <c r="E1671" s="12"/>
    </row>
    <row r="1672" spans="5:5">
      <c r="E1672" s="12"/>
    </row>
    <row r="1673" spans="5:5">
      <c r="E1673" s="12"/>
    </row>
    <row r="1674" spans="5:5">
      <c r="E1674" s="12"/>
    </row>
    <row r="1675" spans="5:5">
      <c r="E1675" s="12"/>
    </row>
    <row r="1676" spans="5:5">
      <c r="E1676" s="12"/>
    </row>
    <row r="1677" spans="5:5">
      <c r="E1677" s="12"/>
    </row>
    <row r="1678" spans="5:5">
      <c r="E1678" s="12"/>
    </row>
    <row r="1679" spans="5:5">
      <c r="E1679" s="12"/>
    </row>
    <row r="1680" spans="5:5">
      <c r="E1680" s="12"/>
    </row>
    <row r="1681" spans="5:5">
      <c r="E1681" s="12"/>
    </row>
    <row r="1682" spans="5:5">
      <c r="E1682" s="12"/>
    </row>
    <row r="1683" spans="5:5">
      <c r="E1683" s="12"/>
    </row>
    <row r="1684" spans="5:5">
      <c r="E1684" s="12"/>
    </row>
    <row r="1685" spans="5:5">
      <c r="E1685" s="12"/>
    </row>
    <row r="1686" spans="5:5">
      <c r="E1686" s="12"/>
    </row>
    <row r="1687" spans="5:5">
      <c r="E1687" s="12"/>
    </row>
    <row r="1688" spans="5:5">
      <c r="E1688" s="12"/>
    </row>
    <row r="1689" spans="5:5">
      <c r="E1689" s="12"/>
    </row>
    <row r="1690" spans="5:5">
      <c r="E1690" s="12"/>
    </row>
    <row r="1691" spans="5:5">
      <c r="E1691" s="12"/>
    </row>
    <row r="1692" spans="5:5">
      <c r="E1692" s="12"/>
    </row>
    <row r="1693" spans="5:5">
      <c r="E1693" s="12"/>
    </row>
    <row r="1694" spans="5:5">
      <c r="E1694" s="12"/>
    </row>
    <row r="1695" spans="5:5">
      <c r="E1695" s="12"/>
    </row>
    <row r="1696" spans="5:5">
      <c r="E1696" s="12"/>
    </row>
    <row r="1697" spans="5:5">
      <c r="E1697" s="12"/>
    </row>
    <row r="1698" spans="5:5">
      <c r="E1698" s="12"/>
    </row>
    <row r="1699" spans="5:5">
      <c r="E1699" s="12"/>
    </row>
    <row r="1700" spans="5:5">
      <c r="E1700" s="12"/>
    </row>
    <row r="1701" spans="5:5">
      <c r="E1701" s="12"/>
    </row>
    <row r="1702" spans="5:5">
      <c r="E1702" s="12"/>
    </row>
    <row r="1703" spans="5:5">
      <c r="E1703" s="12"/>
    </row>
    <row r="1704" spans="5:5">
      <c r="E1704" s="12"/>
    </row>
    <row r="1705" spans="5:5">
      <c r="E1705" s="12"/>
    </row>
    <row r="1706" spans="5:5">
      <c r="E1706" s="12"/>
    </row>
    <row r="1707" spans="5:5">
      <c r="E1707" s="12"/>
    </row>
    <row r="1708" spans="5:5">
      <c r="E1708" s="12"/>
    </row>
    <row r="1709" spans="5:5">
      <c r="E1709" s="12"/>
    </row>
    <row r="1710" spans="5:5">
      <c r="E1710" s="12"/>
    </row>
    <row r="1711" spans="5:5">
      <c r="E1711" s="12"/>
    </row>
    <row r="1712" spans="5:5">
      <c r="E1712" s="12"/>
    </row>
    <row r="1713" spans="5:5">
      <c r="E1713" s="12"/>
    </row>
    <row r="1714" spans="5:5">
      <c r="E1714" s="12"/>
    </row>
    <row r="1715" spans="5:5">
      <c r="E1715" s="12"/>
    </row>
    <row r="1716" spans="5:5">
      <c r="E1716" s="12"/>
    </row>
    <row r="1717" spans="5:5">
      <c r="E1717" s="12"/>
    </row>
    <row r="1718" spans="5:5">
      <c r="E1718" s="12"/>
    </row>
    <row r="1719" spans="5:5">
      <c r="E1719" s="12"/>
    </row>
    <row r="1720" spans="5:5">
      <c r="E1720" s="12"/>
    </row>
    <row r="1721" spans="5:5">
      <c r="E1721" s="12"/>
    </row>
    <row r="1722" spans="5:5">
      <c r="E1722" s="12"/>
    </row>
    <row r="1723" spans="5:5">
      <c r="E1723" s="12"/>
    </row>
    <row r="1724" spans="5:5">
      <c r="E1724" s="12"/>
    </row>
    <row r="1725" spans="5:5">
      <c r="E1725" s="12"/>
    </row>
    <row r="1726" spans="5:5">
      <c r="E1726" s="12"/>
    </row>
    <row r="1727" spans="5:5">
      <c r="E1727" s="12"/>
    </row>
    <row r="1728" spans="5:5">
      <c r="E1728" s="12"/>
    </row>
    <row r="1729" spans="5:5">
      <c r="E1729" s="12"/>
    </row>
    <row r="1730" spans="5:5">
      <c r="E1730" s="12"/>
    </row>
    <row r="1731" spans="5:5">
      <c r="E1731" s="12"/>
    </row>
    <row r="1732" spans="5:5">
      <c r="E1732" s="12"/>
    </row>
    <row r="1733" spans="5:5">
      <c r="E1733" s="12"/>
    </row>
    <row r="1734" spans="5:5">
      <c r="E1734" s="12"/>
    </row>
    <row r="1735" spans="5:5">
      <c r="E1735" s="12"/>
    </row>
    <row r="1736" spans="5:5">
      <c r="E1736" s="12"/>
    </row>
    <row r="1737" spans="5:5">
      <c r="E1737" s="12"/>
    </row>
    <row r="1738" spans="5:5">
      <c r="E1738" s="12"/>
    </row>
    <row r="1739" spans="5:5">
      <c r="E1739" s="12"/>
    </row>
    <row r="1740" spans="5:5">
      <c r="E1740" s="12"/>
    </row>
    <row r="1741" spans="5:5">
      <c r="E1741" s="12"/>
    </row>
    <row r="1742" spans="5:5">
      <c r="E1742" s="12"/>
    </row>
    <row r="1743" spans="5:5">
      <c r="E1743" s="12"/>
    </row>
    <row r="1744" spans="5:5">
      <c r="E1744" s="12"/>
    </row>
    <row r="1745" spans="5:5">
      <c r="E1745" s="12"/>
    </row>
    <row r="1746" spans="5:5">
      <c r="E1746" s="12"/>
    </row>
    <row r="1747" spans="5:5">
      <c r="E1747" s="12"/>
    </row>
    <row r="1748" spans="5:5">
      <c r="E1748" s="12"/>
    </row>
    <row r="1749" spans="5:5">
      <c r="E1749" s="12"/>
    </row>
    <row r="1750" spans="5:5">
      <c r="E1750" s="12"/>
    </row>
    <row r="1751" spans="5:5">
      <c r="E1751" s="12"/>
    </row>
    <row r="1752" spans="5:5">
      <c r="E1752" s="12"/>
    </row>
    <row r="1753" spans="5:5">
      <c r="E1753" s="12"/>
    </row>
    <row r="1754" spans="5:5">
      <c r="E1754" s="12"/>
    </row>
    <row r="1755" spans="5:5">
      <c r="E1755" s="12"/>
    </row>
    <row r="1756" spans="5:5">
      <c r="E1756" s="12"/>
    </row>
    <row r="1757" spans="5:5">
      <c r="E1757" s="12"/>
    </row>
    <row r="1758" spans="5:5">
      <c r="E1758" s="12"/>
    </row>
    <row r="1759" spans="5:5">
      <c r="E1759" s="12"/>
    </row>
    <row r="1760" spans="5:5">
      <c r="E1760" s="12"/>
    </row>
    <row r="1761" spans="5:5">
      <c r="E1761" s="12"/>
    </row>
    <row r="1762" spans="5:5">
      <c r="E1762" s="12"/>
    </row>
    <row r="1763" spans="5:5">
      <c r="E1763" s="12"/>
    </row>
    <row r="1764" spans="5:5">
      <c r="E1764" s="12"/>
    </row>
    <row r="1765" spans="5:5">
      <c r="E1765" s="12"/>
    </row>
    <row r="1766" spans="5:5">
      <c r="E1766" s="12"/>
    </row>
    <row r="1767" spans="5:5">
      <c r="E1767" s="12"/>
    </row>
    <row r="1768" spans="5:5">
      <c r="E1768" s="12"/>
    </row>
    <row r="1769" spans="5:5">
      <c r="E1769" s="12"/>
    </row>
    <row r="1770" spans="5:5">
      <c r="E1770" s="12"/>
    </row>
    <row r="1771" spans="5:5">
      <c r="E1771" s="12"/>
    </row>
    <row r="1772" spans="5:5">
      <c r="E1772" s="12"/>
    </row>
    <row r="1773" spans="5:5">
      <c r="E1773" s="12"/>
    </row>
    <row r="1774" spans="5:5">
      <c r="E1774" s="12"/>
    </row>
    <row r="1775" spans="5:5">
      <c r="E1775" s="12"/>
    </row>
    <row r="1776" spans="5:5">
      <c r="E1776" s="12"/>
    </row>
    <row r="1777" spans="5:5">
      <c r="E1777" s="12"/>
    </row>
    <row r="1778" spans="5:5">
      <c r="E1778" s="12"/>
    </row>
    <row r="1779" spans="5:5">
      <c r="E1779" s="12"/>
    </row>
    <row r="1780" spans="5:5">
      <c r="E1780" s="12"/>
    </row>
    <row r="1781" spans="5:5">
      <c r="E1781" s="12"/>
    </row>
    <row r="1782" spans="5:5">
      <c r="E1782" s="12"/>
    </row>
    <row r="1783" spans="5:5">
      <c r="E1783" s="12"/>
    </row>
    <row r="1784" spans="5:5">
      <c r="E1784" s="12"/>
    </row>
    <row r="1785" spans="5:5">
      <c r="E1785" s="12"/>
    </row>
    <row r="1786" spans="5:5">
      <c r="E1786" s="12"/>
    </row>
    <row r="1787" spans="5:5">
      <c r="E1787" s="12"/>
    </row>
    <row r="1788" spans="5:5">
      <c r="E1788" s="12"/>
    </row>
    <row r="1789" spans="5:5">
      <c r="E1789" s="12"/>
    </row>
    <row r="1790" spans="5:5">
      <c r="E1790" s="12"/>
    </row>
    <row r="1791" spans="5:5">
      <c r="E1791" s="12"/>
    </row>
    <row r="1792" spans="5:5">
      <c r="E1792" s="12"/>
    </row>
    <row r="1793" spans="5:5">
      <c r="E1793" s="12"/>
    </row>
    <row r="1794" spans="5:5">
      <c r="E1794" s="12"/>
    </row>
    <row r="1795" spans="5:5">
      <c r="E1795" s="12"/>
    </row>
    <row r="1796" spans="5:5">
      <c r="E1796" s="12"/>
    </row>
    <row r="1797" spans="5:5">
      <c r="E1797" s="12"/>
    </row>
    <row r="1798" spans="5:5">
      <c r="E1798" s="12"/>
    </row>
    <row r="1799" spans="5:5">
      <c r="E1799" s="12"/>
    </row>
    <row r="1800" spans="5:5">
      <c r="E1800" s="12"/>
    </row>
    <row r="1801" spans="5:5">
      <c r="E1801" s="12"/>
    </row>
    <row r="1802" spans="5:5">
      <c r="E1802" s="12"/>
    </row>
    <row r="1803" spans="5:5">
      <c r="E1803" s="12"/>
    </row>
    <row r="1804" spans="5:5">
      <c r="E1804" s="12"/>
    </row>
    <row r="1805" spans="5:5">
      <c r="E1805" s="12"/>
    </row>
    <row r="1806" spans="5:5">
      <c r="E1806" s="12"/>
    </row>
    <row r="1807" spans="5:5">
      <c r="E1807" s="12"/>
    </row>
    <row r="1808" spans="5:5">
      <c r="E1808" s="12"/>
    </row>
    <row r="1809" spans="5:5">
      <c r="E1809" s="12"/>
    </row>
    <row r="1810" spans="5:5">
      <c r="E1810" s="12"/>
    </row>
    <row r="1811" spans="5:5">
      <c r="E1811" s="12"/>
    </row>
    <row r="1812" spans="5:5">
      <c r="E1812" s="12"/>
    </row>
    <row r="1813" spans="5:5">
      <c r="E1813" s="12"/>
    </row>
    <row r="1814" spans="5:5">
      <c r="E1814" s="12"/>
    </row>
    <row r="1815" spans="5:5">
      <c r="E1815" s="12"/>
    </row>
    <row r="1816" spans="5:5">
      <c r="E1816" s="12"/>
    </row>
    <row r="1817" spans="5:5">
      <c r="E1817" s="12"/>
    </row>
    <row r="1818" spans="5:5">
      <c r="E1818" s="12"/>
    </row>
    <row r="1819" spans="5:5">
      <c r="E1819" s="12"/>
    </row>
    <row r="1820" spans="5:5">
      <c r="E1820" s="12"/>
    </row>
    <row r="1821" spans="5:5">
      <c r="E1821" s="12"/>
    </row>
    <row r="1822" spans="5:5">
      <c r="E1822" s="12"/>
    </row>
    <row r="1823" spans="5:5">
      <c r="E1823" s="12"/>
    </row>
    <row r="1824" spans="5:5">
      <c r="E1824" s="12"/>
    </row>
    <row r="1825" spans="5:5">
      <c r="E1825" s="12"/>
    </row>
    <row r="1826" spans="5:5">
      <c r="E1826" s="12"/>
    </row>
    <row r="1827" spans="5:5">
      <c r="E1827" s="12"/>
    </row>
    <row r="1828" spans="5:5">
      <c r="E1828" s="12"/>
    </row>
    <row r="1829" spans="5:5">
      <c r="E1829" s="12"/>
    </row>
    <row r="1830" spans="5:5">
      <c r="E1830" s="12"/>
    </row>
    <row r="1831" spans="5:5">
      <c r="E1831" s="12"/>
    </row>
    <row r="1832" spans="5:5">
      <c r="E1832" s="12"/>
    </row>
    <row r="1833" spans="5:5">
      <c r="E1833" s="12"/>
    </row>
    <row r="1834" spans="5:5">
      <c r="E1834" s="12"/>
    </row>
    <row r="1835" spans="5:5">
      <c r="E1835" s="12"/>
    </row>
    <row r="1836" spans="5:5">
      <c r="E1836" s="12"/>
    </row>
    <row r="1837" spans="5:5">
      <c r="E1837" s="12"/>
    </row>
    <row r="1838" spans="5:5">
      <c r="E1838" s="12"/>
    </row>
    <row r="1839" spans="5:5">
      <c r="E1839" s="12"/>
    </row>
    <row r="1840" spans="5:5">
      <c r="E1840" s="12"/>
    </row>
    <row r="1841" spans="5:5">
      <c r="E1841" s="12"/>
    </row>
    <row r="1842" spans="5:5">
      <c r="E1842" s="12"/>
    </row>
    <row r="1843" spans="5:5">
      <c r="E1843" s="12"/>
    </row>
    <row r="1844" spans="5:5">
      <c r="E1844" s="12"/>
    </row>
    <row r="1845" spans="5:5">
      <c r="E1845" s="12"/>
    </row>
    <row r="1846" spans="5:5">
      <c r="E1846" s="12"/>
    </row>
    <row r="1847" spans="5:5">
      <c r="E1847" s="12"/>
    </row>
    <row r="1848" spans="5:5">
      <c r="E1848" s="12"/>
    </row>
    <row r="1849" spans="5:5">
      <c r="E1849" s="12"/>
    </row>
    <row r="1850" spans="5:5">
      <c r="E1850" s="12"/>
    </row>
    <row r="1851" spans="5:5">
      <c r="E1851" s="12"/>
    </row>
    <row r="1852" spans="5:5">
      <c r="E1852" s="12"/>
    </row>
    <row r="1853" spans="5:5">
      <c r="E1853" s="12"/>
    </row>
    <row r="1854" spans="5:5">
      <c r="E1854" s="12"/>
    </row>
    <row r="1855" spans="5:5">
      <c r="E1855" s="12"/>
    </row>
    <row r="1856" spans="5:5">
      <c r="E1856" s="12"/>
    </row>
    <row r="1857" spans="5:5">
      <c r="E1857" s="12"/>
    </row>
    <row r="1858" spans="5:5">
      <c r="E1858" s="12"/>
    </row>
    <row r="1859" spans="5:5">
      <c r="E1859" s="12"/>
    </row>
    <row r="1860" spans="5:5">
      <c r="E1860" s="12"/>
    </row>
    <row r="1861" spans="5:5">
      <c r="E1861" s="12"/>
    </row>
    <row r="1862" spans="5:5">
      <c r="E1862" s="12"/>
    </row>
    <row r="1863" spans="5:5">
      <c r="E1863" s="12"/>
    </row>
    <row r="1864" spans="5:5">
      <c r="E1864" s="12"/>
    </row>
    <row r="1865" spans="5:5">
      <c r="E1865" s="12"/>
    </row>
    <row r="1866" spans="5:5">
      <c r="E1866" s="12"/>
    </row>
    <row r="1867" spans="5:5">
      <c r="E1867" s="12"/>
    </row>
    <row r="1868" spans="5:5">
      <c r="E1868" s="12"/>
    </row>
    <row r="1869" spans="5:5">
      <c r="E1869" s="12"/>
    </row>
    <row r="1870" spans="5:5">
      <c r="E1870" s="12"/>
    </row>
    <row r="1871" spans="5:5">
      <c r="E1871" s="12"/>
    </row>
    <row r="1872" spans="5:5">
      <c r="E1872" s="12"/>
    </row>
    <row r="1873" spans="5:5">
      <c r="E1873" s="12"/>
    </row>
    <row r="1874" spans="5:5">
      <c r="E1874" s="12"/>
    </row>
    <row r="1875" spans="5:5">
      <c r="E1875" s="12"/>
    </row>
    <row r="1876" spans="5:5">
      <c r="E1876" s="12"/>
    </row>
    <row r="1877" spans="5:5">
      <c r="E1877" s="12"/>
    </row>
    <row r="1878" spans="5:5">
      <c r="E1878" s="12"/>
    </row>
    <row r="1879" spans="5:5">
      <c r="E1879" s="12"/>
    </row>
    <row r="1880" spans="5:5">
      <c r="E1880" s="12"/>
    </row>
    <row r="1881" spans="5:5">
      <c r="E1881" s="12"/>
    </row>
    <row r="1882" spans="5:5">
      <c r="E1882" s="12"/>
    </row>
    <row r="1883" spans="5:5">
      <c r="E1883" s="12"/>
    </row>
    <row r="1884" spans="5:5">
      <c r="E1884" s="12"/>
    </row>
    <row r="1885" spans="5:5">
      <c r="E1885" s="12"/>
    </row>
    <row r="1886" spans="5:5">
      <c r="E1886" s="12"/>
    </row>
    <row r="1887" spans="5:5">
      <c r="E1887" s="12"/>
    </row>
    <row r="1888" spans="5:5">
      <c r="E1888" s="12"/>
    </row>
    <row r="1889" spans="5:5">
      <c r="E1889" s="12"/>
    </row>
    <row r="1890" spans="5:5">
      <c r="E1890" s="12"/>
    </row>
    <row r="1891" spans="5:5">
      <c r="E1891" s="12"/>
    </row>
    <row r="1892" spans="5:5">
      <c r="E1892" s="12"/>
    </row>
    <row r="1893" spans="5:5">
      <c r="E1893" s="12"/>
    </row>
    <row r="1894" spans="5:5">
      <c r="E1894" s="12"/>
    </row>
    <row r="1895" spans="5:5">
      <c r="E1895" s="12"/>
    </row>
    <row r="1896" spans="5:5">
      <c r="E1896" s="12"/>
    </row>
    <row r="1897" spans="5:5">
      <c r="E1897" s="12"/>
    </row>
    <row r="1898" spans="5:5">
      <c r="E1898" s="12"/>
    </row>
    <row r="1899" spans="5:5">
      <c r="E1899" s="12"/>
    </row>
    <row r="1900" spans="5:5">
      <c r="E1900" s="12"/>
    </row>
    <row r="1901" spans="5:5">
      <c r="E1901" s="12"/>
    </row>
    <row r="1902" spans="5:5">
      <c r="E1902" s="12"/>
    </row>
    <row r="1903" spans="5:5">
      <c r="E1903" s="12"/>
    </row>
    <row r="1904" spans="5:5">
      <c r="E1904" s="12"/>
    </row>
    <row r="1905" spans="5:5">
      <c r="E1905" s="12"/>
    </row>
    <row r="1906" spans="5:5">
      <c r="E1906" s="12"/>
    </row>
    <row r="1907" spans="5:5">
      <c r="E1907" s="12"/>
    </row>
    <row r="1908" spans="5:5">
      <c r="E1908" s="12"/>
    </row>
    <row r="1909" spans="5:5">
      <c r="E1909" s="12"/>
    </row>
    <row r="1910" spans="5:5">
      <c r="E1910" s="12"/>
    </row>
    <row r="1911" spans="5:5">
      <c r="E1911" s="12"/>
    </row>
    <row r="1912" spans="5:5">
      <c r="E1912" s="12"/>
    </row>
    <row r="1913" spans="5:5">
      <c r="E1913" s="12"/>
    </row>
    <row r="1914" spans="5:5">
      <c r="E1914" s="12"/>
    </row>
    <row r="1915" spans="5:5">
      <c r="E1915" s="12"/>
    </row>
    <row r="1916" spans="5:5">
      <c r="E1916" s="12"/>
    </row>
    <row r="1917" spans="5:5">
      <c r="E1917" s="12"/>
    </row>
    <row r="1918" spans="5:5">
      <c r="E1918" s="12"/>
    </row>
    <row r="1919" spans="5:5">
      <c r="E1919" s="12"/>
    </row>
    <row r="1920" spans="5:5">
      <c r="E1920" s="12"/>
    </row>
    <row r="1921" spans="5:5">
      <c r="E1921" s="12"/>
    </row>
    <row r="1922" spans="5:5">
      <c r="E1922" s="12"/>
    </row>
    <row r="1923" spans="5:5">
      <c r="E1923" s="12"/>
    </row>
    <row r="1924" spans="5:5">
      <c r="E1924" s="12"/>
    </row>
    <row r="1925" spans="5:5">
      <c r="E1925" s="12"/>
    </row>
    <row r="1926" spans="5:5">
      <c r="E1926" s="12"/>
    </row>
    <row r="1927" spans="5:5">
      <c r="E1927" s="12"/>
    </row>
    <row r="1928" spans="5:5">
      <c r="E1928" s="12"/>
    </row>
    <row r="1929" spans="5:5">
      <c r="E1929" s="12"/>
    </row>
    <row r="1930" spans="5:5">
      <c r="E1930" s="12"/>
    </row>
    <row r="1931" spans="5:5">
      <c r="E1931" s="12"/>
    </row>
    <row r="1932" spans="5:5">
      <c r="E1932" s="12"/>
    </row>
    <row r="1933" spans="5:5">
      <c r="E1933" s="12"/>
    </row>
    <row r="1934" spans="5:5">
      <c r="E1934" s="12"/>
    </row>
    <row r="1935" spans="5:5">
      <c r="E1935" s="12"/>
    </row>
    <row r="1936" spans="5:5">
      <c r="E1936" s="12"/>
    </row>
    <row r="1937" spans="5:5">
      <c r="E1937" s="12"/>
    </row>
    <row r="1938" spans="5:5">
      <c r="E1938" s="12"/>
    </row>
    <row r="1939" spans="5:5">
      <c r="E1939" s="12"/>
    </row>
    <row r="1940" spans="5:5">
      <c r="E1940" s="12"/>
    </row>
    <row r="1941" spans="5:5">
      <c r="E1941" s="12"/>
    </row>
    <row r="1942" spans="5:5">
      <c r="E1942" s="12"/>
    </row>
    <row r="1943" spans="5:5">
      <c r="E1943" s="12"/>
    </row>
    <row r="1944" spans="5:5">
      <c r="E1944" s="12"/>
    </row>
    <row r="1945" spans="5:5">
      <c r="E1945" s="12"/>
    </row>
    <row r="1946" spans="5:5">
      <c r="E1946" s="12"/>
    </row>
    <row r="1947" spans="5:5">
      <c r="E1947" s="12"/>
    </row>
    <row r="1948" spans="5:5">
      <c r="E1948" s="12"/>
    </row>
    <row r="1949" spans="5:5">
      <c r="E1949" s="12"/>
    </row>
    <row r="1950" spans="5:5">
      <c r="E1950" s="12"/>
    </row>
    <row r="1951" spans="5:5">
      <c r="E1951" s="12"/>
    </row>
    <row r="1952" spans="5:5">
      <c r="E1952" s="12"/>
    </row>
    <row r="1953" spans="5:5">
      <c r="E1953" s="12"/>
    </row>
    <row r="1954" spans="5:5">
      <c r="E1954" s="12"/>
    </row>
    <row r="1955" spans="5:5">
      <c r="E1955" s="12"/>
    </row>
    <row r="1956" spans="5:5">
      <c r="E1956" s="12"/>
    </row>
    <row r="1957" spans="5:5">
      <c r="E1957" s="12"/>
    </row>
    <row r="1958" spans="5:5">
      <c r="E1958" s="12"/>
    </row>
    <row r="1959" spans="5:5">
      <c r="E1959" s="12"/>
    </row>
    <row r="1960" spans="5:5">
      <c r="E1960" s="12"/>
    </row>
    <row r="1961" spans="5:5">
      <c r="E1961" s="12"/>
    </row>
    <row r="1962" spans="5:5">
      <c r="E1962" s="12"/>
    </row>
    <row r="1963" spans="5:5">
      <c r="E1963" s="12"/>
    </row>
    <row r="1964" spans="5:5">
      <c r="E1964" s="12"/>
    </row>
    <row r="1965" spans="5:5">
      <c r="E1965" s="12"/>
    </row>
    <row r="1966" spans="5:5">
      <c r="E1966" s="12"/>
    </row>
    <row r="1967" spans="5:5">
      <c r="E1967" s="12"/>
    </row>
    <row r="1968" spans="5:5">
      <c r="E1968" s="12"/>
    </row>
    <row r="1969" spans="5:5">
      <c r="E1969" s="12"/>
    </row>
    <row r="1970" spans="5:5">
      <c r="E1970" s="12"/>
    </row>
    <row r="1971" spans="5:5">
      <c r="E1971" s="12"/>
    </row>
    <row r="1972" spans="5:5">
      <c r="E1972" s="12"/>
    </row>
    <row r="1973" spans="5:5">
      <c r="E1973" s="12"/>
    </row>
    <row r="1974" spans="5:5">
      <c r="E1974" s="12"/>
    </row>
    <row r="1975" spans="5:5">
      <c r="E1975" s="12"/>
    </row>
    <row r="1976" spans="5:5">
      <c r="E1976" s="12"/>
    </row>
    <row r="1977" spans="5:5">
      <c r="E1977" s="12"/>
    </row>
    <row r="1978" spans="5:5">
      <c r="E1978" s="12"/>
    </row>
    <row r="1979" spans="5:5">
      <c r="E1979" s="12"/>
    </row>
    <row r="1980" spans="5:5">
      <c r="E1980" s="12"/>
    </row>
    <row r="1981" spans="5:5">
      <c r="E1981" s="12"/>
    </row>
    <row r="1982" spans="5:5">
      <c r="E1982" s="12"/>
    </row>
    <row r="1983" spans="5:5">
      <c r="E1983" s="12"/>
    </row>
    <row r="1984" spans="5:5">
      <c r="E1984" s="12"/>
    </row>
    <row r="1985" spans="5:5">
      <c r="E1985" s="12"/>
    </row>
    <row r="1986" spans="5:5">
      <c r="E1986" s="12"/>
    </row>
    <row r="1987" spans="5:5">
      <c r="E1987" s="12"/>
    </row>
    <row r="1988" spans="5:5">
      <c r="E1988" s="12"/>
    </row>
    <row r="1989" spans="5:5">
      <c r="E1989" s="12"/>
    </row>
    <row r="1990" spans="5:5">
      <c r="E1990" s="12"/>
    </row>
    <row r="1991" spans="5:5">
      <c r="E1991" s="12"/>
    </row>
    <row r="1992" spans="5:5">
      <c r="E1992" s="12"/>
    </row>
    <row r="1993" spans="5:5">
      <c r="E1993" s="12"/>
    </row>
    <row r="1994" spans="5:5">
      <c r="E1994" s="12"/>
    </row>
    <row r="1995" spans="5:5">
      <c r="E1995" s="12"/>
    </row>
    <row r="1996" spans="5:5">
      <c r="E1996" s="12"/>
    </row>
    <row r="1997" spans="5:5">
      <c r="E1997" s="12"/>
    </row>
    <row r="1998" spans="5:5">
      <c r="E1998" s="12"/>
    </row>
    <row r="1999" spans="5:5">
      <c r="E1999" s="12"/>
    </row>
    <row r="2000" spans="5:5">
      <c r="E2000" s="12"/>
    </row>
    <row r="2001" spans="5:5">
      <c r="E2001" s="12"/>
    </row>
    <row r="2002" spans="5:5">
      <c r="E2002" s="12"/>
    </row>
    <row r="2003" spans="5:5">
      <c r="E2003" s="12"/>
    </row>
    <row r="2004" spans="5:5">
      <c r="E2004" s="12"/>
    </row>
    <row r="2005" spans="5:5">
      <c r="E2005" s="12"/>
    </row>
    <row r="2006" spans="5:5">
      <c r="E2006" s="12"/>
    </row>
    <row r="2007" spans="5:5">
      <c r="E2007" s="12"/>
    </row>
    <row r="2008" spans="5:5">
      <c r="E2008" s="12"/>
    </row>
    <row r="2009" spans="5:5">
      <c r="E2009" s="12"/>
    </row>
    <row r="2010" spans="5:5">
      <c r="E2010" s="12"/>
    </row>
    <row r="2011" spans="5:5">
      <c r="E2011" s="12"/>
    </row>
    <row r="2012" spans="5:5">
      <c r="E2012" s="12"/>
    </row>
    <row r="2013" spans="5:5">
      <c r="E2013" s="12"/>
    </row>
    <row r="2014" spans="5:5">
      <c r="E2014" s="12"/>
    </row>
    <row r="2015" spans="5:5">
      <c r="E2015" s="12"/>
    </row>
    <row r="2016" spans="5:5">
      <c r="E2016" s="12"/>
    </row>
    <row r="2017" spans="5:5">
      <c r="E2017" s="12"/>
    </row>
    <row r="2018" spans="5:5">
      <c r="E2018" s="12"/>
    </row>
    <row r="2019" spans="5:5">
      <c r="E2019" s="12"/>
    </row>
    <row r="2020" spans="5:5">
      <c r="E2020" s="12"/>
    </row>
    <row r="2021" spans="5:5">
      <c r="E2021" s="12"/>
    </row>
    <row r="2022" spans="5:5">
      <c r="E2022" s="12"/>
    </row>
    <row r="2023" spans="5:5">
      <c r="E2023" s="12"/>
    </row>
    <row r="2024" spans="5:5">
      <c r="E2024" s="12"/>
    </row>
    <row r="2025" spans="5:5">
      <c r="E2025" s="12"/>
    </row>
    <row r="2026" spans="5:5">
      <c r="E2026" s="12"/>
    </row>
    <row r="2027" spans="5:5">
      <c r="E2027" s="12"/>
    </row>
    <row r="2028" spans="5:5">
      <c r="E2028" s="12"/>
    </row>
    <row r="2029" spans="5:5">
      <c r="E2029" s="12"/>
    </row>
    <row r="2030" spans="5:5">
      <c r="E2030" s="12"/>
    </row>
    <row r="2031" spans="5:5">
      <c r="E2031" s="12"/>
    </row>
    <row r="2032" spans="5:5">
      <c r="E2032" s="12"/>
    </row>
    <row r="2033" spans="5:5">
      <c r="E2033" s="12"/>
    </row>
    <row r="2034" spans="5:5">
      <c r="E2034" s="12"/>
    </row>
    <row r="2035" spans="5:5">
      <c r="E2035" s="12"/>
    </row>
    <row r="2036" spans="5:5">
      <c r="E2036" s="12"/>
    </row>
    <row r="2037" spans="5:5">
      <c r="E2037" s="12"/>
    </row>
    <row r="2038" spans="5:5">
      <c r="E2038" s="12"/>
    </row>
    <row r="2039" spans="5:5">
      <c r="E2039" s="12"/>
    </row>
    <row r="2040" spans="5:5">
      <c r="E2040" s="12"/>
    </row>
    <row r="2041" spans="5:5">
      <c r="E2041" s="12"/>
    </row>
    <row r="2042" spans="5:5">
      <c r="E2042" s="12"/>
    </row>
    <row r="2043" spans="5:5">
      <c r="E2043" s="12"/>
    </row>
    <row r="2044" spans="5:5">
      <c r="E2044" s="12"/>
    </row>
    <row r="2045" spans="5:5">
      <c r="E2045" s="12"/>
    </row>
    <row r="2046" spans="5:5">
      <c r="E2046" s="12"/>
    </row>
    <row r="2047" spans="5:5">
      <c r="E2047" s="12"/>
    </row>
    <row r="2048" spans="5:5">
      <c r="E2048" s="12"/>
    </row>
    <row r="2049" spans="5:5">
      <c r="E2049" s="12"/>
    </row>
    <row r="2050" spans="5:5">
      <c r="E2050" s="12"/>
    </row>
    <row r="2051" spans="5:5">
      <c r="E2051" s="12"/>
    </row>
    <row r="2052" spans="5:5">
      <c r="E2052" s="12"/>
    </row>
    <row r="2053" spans="5:5">
      <c r="E2053" s="12"/>
    </row>
    <row r="2054" spans="5:5">
      <c r="E2054" s="12"/>
    </row>
    <row r="2055" spans="5:5">
      <c r="E2055" s="12"/>
    </row>
    <row r="2056" spans="5:5">
      <c r="E2056" s="12"/>
    </row>
    <row r="2057" spans="5:5">
      <c r="E2057" s="12"/>
    </row>
    <row r="2058" spans="5:5">
      <c r="E2058" s="12"/>
    </row>
    <row r="2059" spans="5:5">
      <c r="E2059" s="12"/>
    </row>
    <row r="2060" spans="5:5">
      <c r="E2060" s="12"/>
    </row>
    <row r="2061" spans="5:5">
      <c r="E2061" s="12"/>
    </row>
    <row r="2062" spans="5:5">
      <c r="E2062" s="12"/>
    </row>
    <row r="2063" spans="5:5">
      <c r="E2063" s="12"/>
    </row>
    <row r="2064" spans="5:5">
      <c r="E2064" s="12"/>
    </row>
    <row r="2065" spans="5:5">
      <c r="E2065" s="12"/>
    </row>
    <row r="2066" spans="5:5">
      <c r="E2066" s="12"/>
    </row>
    <row r="2067" spans="5:5">
      <c r="E2067" s="12"/>
    </row>
    <row r="2068" spans="5:5">
      <c r="E2068" s="12"/>
    </row>
    <row r="2069" spans="5:5">
      <c r="E2069" s="12"/>
    </row>
    <row r="2070" spans="5:5">
      <c r="E2070" s="12"/>
    </row>
    <row r="2071" spans="5:5">
      <c r="E2071" s="12"/>
    </row>
    <row r="2072" spans="5:5">
      <c r="E2072" s="12"/>
    </row>
    <row r="2073" spans="5:5">
      <c r="E2073" s="12"/>
    </row>
    <row r="2074" spans="5:5">
      <c r="E2074" s="12"/>
    </row>
    <row r="2075" spans="5:5">
      <c r="E2075" s="12"/>
    </row>
    <row r="2076" spans="5:5">
      <c r="E2076" s="12"/>
    </row>
    <row r="2077" spans="5:5">
      <c r="E2077" s="12"/>
    </row>
    <row r="2078" spans="5:5">
      <c r="E2078" s="12"/>
    </row>
    <row r="2079" spans="5:5">
      <c r="E2079" s="12"/>
    </row>
    <row r="2080" spans="5:5">
      <c r="E2080" s="12"/>
    </row>
    <row r="2081" spans="5:5">
      <c r="E2081" s="12"/>
    </row>
    <row r="2082" spans="5:5">
      <c r="E2082" s="12"/>
    </row>
    <row r="2083" spans="5:5">
      <c r="E2083" s="12"/>
    </row>
    <row r="2084" spans="5:5">
      <c r="E2084" s="12"/>
    </row>
    <row r="2085" spans="5:5">
      <c r="E2085" s="12"/>
    </row>
    <row r="2086" spans="5:5">
      <c r="E2086" s="12"/>
    </row>
    <row r="2087" spans="5:5">
      <c r="E2087" s="12"/>
    </row>
    <row r="2088" spans="5:5">
      <c r="E2088" s="12"/>
    </row>
    <row r="2089" spans="5:5">
      <c r="E2089" s="12"/>
    </row>
    <row r="2090" spans="5:5">
      <c r="E2090" s="12"/>
    </row>
    <row r="2091" spans="5:5">
      <c r="E2091" s="12"/>
    </row>
    <row r="2092" spans="5:5">
      <c r="E2092" s="12"/>
    </row>
    <row r="2093" spans="5:5">
      <c r="E2093" s="12"/>
    </row>
    <row r="2094" spans="5:5">
      <c r="E2094" s="12"/>
    </row>
    <row r="2095" spans="5:5">
      <c r="E2095" s="12"/>
    </row>
    <row r="2096" spans="5:5">
      <c r="E2096" s="12"/>
    </row>
    <row r="2097" spans="5:5">
      <c r="E2097" s="12"/>
    </row>
    <row r="2098" spans="5:5">
      <c r="E2098" s="12"/>
    </row>
    <row r="2099" spans="5:5">
      <c r="E2099" s="12"/>
    </row>
    <row r="2100" spans="5:5">
      <c r="E2100" s="12"/>
    </row>
    <row r="2101" spans="5:5">
      <c r="E2101" s="12"/>
    </row>
    <row r="2102" spans="5:5">
      <c r="E2102" s="12"/>
    </row>
    <row r="2103" spans="5:5">
      <c r="E2103" s="12"/>
    </row>
    <row r="2104" spans="5:5">
      <c r="E2104" s="12"/>
    </row>
    <row r="2105" spans="5:5">
      <c r="E2105" s="12"/>
    </row>
    <row r="2106" spans="5:5">
      <c r="E2106" s="12"/>
    </row>
    <row r="2107" spans="5:5">
      <c r="E2107" s="12"/>
    </row>
    <row r="2108" spans="5:5">
      <c r="E2108" s="12"/>
    </row>
    <row r="2109" spans="5:5">
      <c r="E2109" s="12"/>
    </row>
    <row r="2110" spans="5:5">
      <c r="E2110" s="12"/>
    </row>
    <row r="2111" spans="5:5">
      <c r="E2111" s="12"/>
    </row>
    <row r="2112" spans="5:5">
      <c r="E2112" s="12"/>
    </row>
    <row r="2113" spans="5:5">
      <c r="E2113" s="12"/>
    </row>
    <row r="2114" spans="5:5">
      <c r="E2114" s="12"/>
    </row>
    <row r="2115" spans="5:5">
      <c r="E2115" s="12"/>
    </row>
    <row r="2116" spans="5:5">
      <c r="E2116" s="12"/>
    </row>
    <row r="2117" spans="5:5">
      <c r="E2117" s="12"/>
    </row>
    <row r="2118" spans="5:5">
      <c r="E2118" s="12"/>
    </row>
    <row r="2119" spans="5:5">
      <c r="E2119" s="12"/>
    </row>
    <row r="2120" spans="5:5">
      <c r="E2120" s="12"/>
    </row>
    <row r="2121" spans="5:5">
      <c r="E2121" s="12"/>
    </row>
    <row r="2122" spans="5:5">
      <c r="E2122" s="12"/>
    </row>
    <row r="2123" spans="5:5">
      <c r="E2123" s="12"/>
    </row>
    <row r="2124" spans="5:5">
      <c r="E2124" s="12"/>
    </row>
    <row r="2125" spans="5:5">
      <c r="E2125" s="12"/>
    </row>
    <row r="2126" spans="5:5">
      <c r="E2126" s="12"/>
    </row>
    <row r="2127" spans="5:5">
      <c r="E2127" s="12"/>
    </row>
    <row r="2128" spans="5:5">
      <c r="E2128" s="12"/>
    </row>
    <row r="2129" spans="5:5">
      <c r="E2129" s="12"/>
    </row>
    <row r="2130" spans="5:5">
      <c r="E2130" s="12"/>
    </row>
    <row r="2131" spans="5:5">
      <c r="E2131" s="12"/>
    </row>
    <row r="2132" spans="5:5">
      <c r="E2132" s="12"/>
    </row>
    <row r="2133" spans="5:5">
      <c r="E2133" s="12"/>
    </row>
    <row r="2134" spans="5:5">
      <c r="E2134" s="12"/>
    </row>
    <row r="2135" spans="5:5">
      <c r="E2135" s="12"/>
    </row>
    <row r="2136" spans="5:5">
      <c r="E2136" s="12"/>
    </row>
    <row r="2137" spans="5:5">
      <c r="E2137" s="12"/>
    </row>
    <row r="2138" spans="5:5">
      <c r="E2138" s="12"/>
    </row>
    <row r="2139" spans="5:5">
      <c r="E2139" s="12"/>
    </row>
    <row r="2140" spans="5:5">
      <c r="E2140" s="12"/>
    </row>
    <row r="2141" spans="5:5">
      <c r="E2141" s="12"/>
    </row>
    <row r="2142" spans="5:5">
      <c r="E2142" s="12"/>
    </row>
    <row r="2143" spans="5:5">
      <c r="E2143" s="12"/>
    </row>
    <row r="2144" spans="5:5">
      <c r="E2144" s="12"/>
    </row>
    <row r="2145" spans="5:5">
      <c r="E2145" s="12"/>
    </row>
    <row r="2146" spans="5:5">
      <c r="E2146" s="12"/>
    </row>
    <row r="2147" spans="5:5">
      <c r="E2147" s="12"/>
    </row>
    <row r="2148" spans="5:5">
      <c r="E2148" s="12"/>
    </row>
    <row r="2149" spans="5:5">
      <c r="E2149" s="12"/>
    </row>
    <row r="2150" spans="5:5">
      <c r="E2150" s="12"/>
    </row>
    <row r="2151" spans="5:5">
      <c r="E2151" s="12"/>
    </row>
    <row r="2152" spans="5:5">
      <c r="E2152" s="12"/>
    </row>
    <row r="2153" spans="5:5">
      <c r="E2153" s="12"/>
    </row>
    <row r="2154" spans="5:5">
      <c r="E2154" s="12"/>
    </row>
    <row r="2155" spans="5:5">
      <c r="E2155" s="12"/>
    </row>
    <row r="2156" spans="5:5">
      <c r="E2156" s="12"/>
    </row>
    <row r="2157" spans="5:5">
      <c r="E2157" s="12"/>
    </row>
    <row r="2158" spans="5:5">
      <c r="E2158" s="12"/>
    </row>
    <row r="2159" spans="5:5">
      <c r="E2159" s="12"/>
    </row>
    <row r="2160" spans="5:5">
      <c r="E2160" s="12"/>
    </row>
    <row r="2161" spans="5:5">
      <c r="E2161" s="12"/>
    </row>
    <row r="2162" spans="5:5">
      <c r="E2162" s="12"/>
    </row>
    <row r="2163" spans="5:5">
      <c r="E2163" s="12"/>
    </row>
    <row r="2164" spans="5:5">
      <c r="E2164" s="12"/>
    </row>
    <row r="2165" spans="5:5">
      <c r="E2165" s="12"/>
    </row>
    <row r="2166" spans="5:5">
      <c r="E2166" s="12"/>
    </row>
    <row r="2167" spans="5:5">
      <c r="E2167" s="12"/>
    </row>
    <row r="2168" spans="5:5">
      <c r="E2168" s="12"/>
    </row>
    <row r="2169" spans="5:5">
      <c r="E2169" s="12"/>
    </row>
    <row r="2170" spans="5:5">
      <c r="E2170" s="12"/>
    </row>
    <row r="2171" spans="5:5">
      <c r="E2171" s="12"/>
    </row>
    <row r="2172" spans="5:5">
      <c r="E2172" s="12"/>
    </row>
    <row r="2173" spans="5:5">
      <c r="E2173" s="12"/>
    </row>
    <row r="2174" spans="5:5">
      <c r="E2174" s="12"/>
    </row>
    <row r="2175" spans="5:5">
      <c r="E2175" s="12"/>
    </row>
    <row r="2176" spans="5:5">
      <c r="E2176" s="12"/>
    </row>
  </sheetData>
  <sortState ref="A2:O2176">
    <sortCondition ref="A1"/>
  </sortState>
  <conditionalFormatting sqref="E39 E660">
    <cfRule type="cellIs" dxfId="13" priority="1" stopIfTrue="1" operator="equal">
      <formula>"x"</formula>
    </cfRule>
  </conditionalFormatting>
  <conditionalFormatting sqref="E39 E660">
    <cfRule type="cellIs" dxfId="12" priority="2" stopIfTrue="1" operator="equal">
      <formula>"c"</formula>
    </cfRule>
  </conditionalFormatting>
  <conditionalFormatting sqref="E658">
    <cfRule type="cellIs" dxfId="11" priority="3" stopIfTrue="1" operator="equal">
      <formula>"x"</formula>
    </cfRule>
  </conditionalFormatting>
  <conditionalFormatting sqref="E658">
    <cfRule type="cellIs" dxfId="10" priority="4" stopIfTrue="1" operator="equal">
      <formula>"c"</formula>
    </cfRule>
  </conditionalFormatting>
  <conditionalFormatting sqref="B746">
    <cfRule type="cellIs" dxfId="9" priority="7" stopIfTrue="1" operator="equal">
      <formula>"x"</formula>
    </cfRule>
  </conditionalFormatting>
  <conditionalFormatting sqref="B746">
    <cfRule type="cellIs" dxfId="8" priority="8" stopIfTrue="1" operator="equal">
      <formula>"c"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3"/>
  <sheetViews>
    <sheetView workbookViewId="0">
      <selection sqref="A1:XFD473"/>
    </sheetView>
  </sheetViews>
  <sheetFormatPr defaultRowHeight="15"/>
  <sheetData>
    <row r="1" spans="1:14" s="2" customFormat="1">
      <c r="A1" s="5" t="s">
        <v>1906</v>
      </c>
      <c r="B1" s="2" t="s">
        <v>3542</v>
      </c>
      <c r="C1" s="2" t="s">
        <v>2677</v>
      </c>
      <c r="D1" s="2" t="s">
        <v>3543</v>
      </c>
      <c r="E1" s="16" t="s">
        <v>5189</v>
      </c>
      <c r="F1" s="5" t="s">
        <v>318</v>
      </c>
      <c r="G1" s="5" t="str">
        <f>HYPERLINK("mailto:jgoodmon@cbc-raleigh.com","jgoodmon@cbc-raleigh.com")</f>
        <v>jgoodmon@cbc-raleigh.com</v>
      </c>
      <c r="H1" s="2" t="s">
        <v>3544</v>
      </c>
      <c r="I1" s="2" t="s">
        <v>226</v>
      </c>
      <c r="J1" s="2" t="s">
        <v>30</v>
      </c>
      <c r="K1" s="2">
        <v>27606</v>
      </c>
      <c r="L1" s="2" t="s">
        <v>227</v>
      </c>
      <c r="M1" s="2" t="s">
        <v>3545</v>
      </c>
      <c r="N1" s="16" t="s">
        <v>1909</v>
      </c>
    </row>
    <row r="2" spans="1:14" s="2" customFormat="1">
      <c r="A2" s="5" t="s">
        <v>3546</v>
      </c>
      <c r="B2" s="2" t="s">
        <v>3547</v>
      </c>
      <c r="C2" s="2" t="s">
        <v>2094</v>
      </c>
      <c r="D2" s="2" t="s">
        <v>2530</v>
      </c>
      <c r="E2" s="12" t="str">
        <f>HYPERLINK("https://twitter.com/freemktmartinez","@freemktmartinez")</f>
        <v>@freemktmartinez</v>
      </c>
      <c r="F2" s="5" t="s">
        <v>318</v>
      </c>
      <c r="G2" s="5" t="str">
        <f>HYPERLINK("mailto:dmartinez@johnlocke.org","dmartinez@johnlocke.org")</f>
        <v>dmartinez@johnlocke.org</v>
      </c>
      <c r="H2" s="2" t="s">
        <v>2181</v>
      </c>
      <c r="I2" s="2" t="s">
        <v>226</v>
      </c>
      <c r="J2" s="2" t="s">
        <v>30</v>
      </c>
      <c r="K2" s="2">
        <v>27601</v>
      </c>
      <c r="L2" s="2" t="s">
        <v>227</v>
      </c>
      <c r="M2" s="2" t="s">
        <v>2182</v>
      </c>
      <c r="N2" s="16" t="s">
        <v>3550</v>
      </c>
    </row>
    <row r="3" spans="1:14" s="2" customFormat="1">
      <c r="A3" s="5" t="s">
        <v>3546</v>
      </c>
      <c r="B3" s="2" t="s">
        <v>3547</v>
      </c>
      <c r="C3" s="2" t="s">
        <v>2154</v>
      </c>
      <c r="D3" s="2" t="s">
        <v>3548</v>
      </c>
      <c r="E3" s="12" t="str">
        <f>HYPERLINK("https://twitter.com/mitchkokai","@mitchkokai")</f>
        <v>@mitchkokai</v>
      </c>
      <c r="F3" s="5" t="s">
        <v>318</v>
      </c>
      <c r="G3" s="16" t="s">
        <v>3549</v>
      </c>
      <c r="H3" s="2" t="s">
        <v>2181</v>
      </c>
      <c r="I3" s="2" t="s">
        <v>226</v>
      </c>
      <c r="J3" s="2" t="s">
        <v>30</v>
      </c>
      <c r="K3" s="2">
        <v>27601</v>
      </c>
      <c r="L3" s="2" t="s">
        <v>227</v>
      </c>
      <c r="M3" s="2" t="s">
        <v>2182</v>
      </c>
      <c r="N3" s="16" t="s">
        <v>3550</v>
      </c>
    </row>
    <row r="4" spans="1:14" s="2" customFormat="1">
      <c r="A4" s="5" t="s">
        <v>3551</v>
      </c>
      <c r="B4" s="2" t="s">
        <v>68</v>
      </c>
      <c r="C4" s="2" t="s">
        <v>15</v>
      </c>
      <c r="D4" s="2" t="s">
        <v>15</v>
      </c>
      <c r="E4" s="16" t="s">
        <v>3553</v>
      </c>
      <c r="F4" s="5" t="s">
        <v>318</v>
      </c>
      <c r="G4" s="16" t="s">
        <v>3561</v>
      </c>
      <c r="H4" s="2" t="s">
        <v>3555</v>
      </c>
      <c r="I4" s="2" t="s">
        <v>226</v>
      </c>
      <c r="J4" s="2" t="s">
        <v>30</v>
      </c>
      <c r="K4" s="2">
        <v>27604</v>
      </c>
      <c r="L4" s="2" t="s">
        <v>227</v>
      </c>
      <c r="M4" s="2" t="s">
        <v>3560</v>
      </c>
      <c r="N4" s="16" t="s">
        <v>3557</v>
      </c>
    </row>
    <row r="5" spans="1:14" s="2" customFormat="1">
      <c r="A5" s="5" t="s">
        <v>3551</v>
      </c>
      <c r="B5" s="2" t="s">
        <v>673</v>
      </c>
      <c r="C5" s="2" t="s">
        <v>3552</v>
      </c>
      <c r="D5" s="2" t="s">
        <v>1632</v>
      </c>
      <c r="E5" s="16" t="s">
        <v>3553</v>
      </c>
      <c r="F5" s="5" t="s">
        <v>318</v>
      </c>
      <c r="G5" s="16" t="s">
        <v>3554</v>
      </c>
      <c r="H5" s="2" t="s">
        <v>3555</v>
      </c>
      <c r="I5" s="2" t="s">
        <v>226</v>
      </c>
      <c r="J5" s="2" t="s">
        <v>30</v>
      </c>
      <c r="K5" s="2">
        <v>27604</v>
      </c>
      <c r="L5" s="2" t="s">
        <v>227</v>
      </c>
      <c r="M5" s="2" t="s">
        <v>3556</v>
      </c>
      <c r="N5" s="5" t="s">
        <v>3557</v>
      </c>
    </row>
    <row r="6" spans="1:14" s="2" customFormat="1">
      <c r="A6" s="5" t="s">
        <v>3551</v>
      </c>
      <c r="B6" s="2" t="s">
        <v>3558</v>
      </c>
      <c r="C6" s="2" t="s">
        <v>856</v>
      </c>
      <c r="D6" s="2" t="s">
        <v>3559</v>
      </c>
      <c r="E6" s="16" t="s">
        <v>3553</v>
      </c>
      <c r="F6" s="5" t="s">
        <v>318</v>
      </c>
      <c r="G6" s="5" t="str">
        <f>HYPERLINK("mailto:sbriggaman@curtismedia.com","sbriggaman@curtismedia.com")</f>
        <v>sbriggaman@curtismedia.com</v>
      </c>
      <c r="H6" s="2" t="s">
        <v>3555</v>
      </c>
      <c r="I6" s="2" t="s">
        <v>226</v>
      </c>
      <c r="J6" s="2" t="s">
        <v>30</v>
      </c>
      <c r="K6" s="2">
        <v>27604</v>
      </c>
      <c r="L6" s="2" t="s">
        <v>227</v>
      </c>
      <c r="M6" s="2" t="s">
        <v>3560</v>
      </c>
      <c r="N6" s="5" t="s">
        <v>3557</v>
      </c>
    </row>
    <row r="7" spans="1:14" s="2" customFormat="1">
      <c r="A7" s="5" t="s">
        <v>3562</v>
      </c>
      <c r="B7" s="2" t="s">
        <v>3563</v>
      </c>
      <c r="C7" s="2" t="s">
        <v>3564</v>
      </c>
      <c r="D7" s="2" t="s">
        <v>3565</v>
      </c>
      <c r="E7" s="16" t="s">
        <v>3566</v>
      </c>
      <c r="F7" s="5" t="s">
        <v>318</v>
      </c>
      <c r="G7" s="16" t="s">
        <v>3567</v>
      </c>
      <c r="H7" s="2" t="s">
        <v>3568</v>
      </c>
      <c r="I7" s="2" t="s">
        <v>381</v>
      </c>
      <c r="J7" s="2" t="s">
        <v>30</v>
      </c>
      <c r="K7" s="2">
        <v>28403</v>
      </c>
      <c r="L7" s="2" t="s">
        <v>382</v>
      </c>
      <c r="M7" s="2" t="s">
        <v>3569</v>
      </c>
      <c r="N7" s="16" t="s">
        <v>3570</v>
      </c>
    </row>
    <row r="8" spans="1:14" s="2" customFormat="1">
      <c r="A8" s="5" t="s">
        <v>3571</v>
      </c>
      <c r="B8" s="2" t="s">
        <v>3578</v>
      </c>
      <c r="C8" s="4" t="s">
        <v>904</v>
      </c>
      <c r="D8" s="4" t="s">
        <v>3579</v>
      </c>
      <c r="E8" s="16" t="s">
        <v>5214</v>
      </c>
      <c r="F8" s="5" t="s">
        <v>318</v>
      </c>
      <c r="G8" s="5" t="str">
        <f>HYPERLINK("mailto:bill.schoening@bbgi.com","bill.schoening@bbgi.com")</f>
        <v>bill.schoening@bbgi.com</v>
      </c>
      <c r="H8" s="2" t="s">
        <v>3575</v>
      </c>
      <c r="I8" s="2" t="s">
        <v>322</v>
      </c>
      <c r="J8" s="2" t="s">
        <v>30</v>
      </c>
      <c r="K8" s="2">
        <v>28203</v>
      </c>
      <c r="L8" s="2" t="s">
        <v>334</v>
      </c>
      <c r="M8" s="2" t="s">
        <v>3576</v>
      </c>
      <c r="N8" s="16" t="s">
        <v>3577</v>
      </c>
    </row>
    <row r="9" spans="1:14" s="2" customFormat="1">
      <c r="A9" s="5" t="s">
        <v>3571</v>
      </c>
      <c r="B9" s="2" t="s">
        <v>3563</v>
      </c>
      <c r="C9" s="4" t="s">
        <v>3572</v>
      </c>
      <c r="D9" s="4" t="s">
        <v>3573</v>
      </c>
      <c r="E9" s="16" t="s">
        <v>5214</v>
      </c>
      <c r="F9" s="5" t="s">
        <v>318</v>
      </c>
      <c r="G9" s="16" t="s">
        <v>3574</v>
      </c>
      <c r="H9" s="2" t="s">
        <v>3575</v>
      </c>
      <c r="I9" s="2" t="s">
        <v>322</v>
      </c>
      <c r="J9" s="2" t="s">
        <v>30</v>
      </c>
      <c r="K9" s="2">
        <v>28203</v>
      </c>
      <c r="L9" s="2" t="s">
        <v>334</v>
      </c>
      <c r="M9" s="2" t="s">
        <v>3576</v>
      </c>
      <c r="N9" s="16" t="s">
        <v>3577</v>
      </c>
    </row>
    <row r="10" spans="1:14" s="2" customFormat="1">
      <c r="A10" s="5" t="s">
        <v>3580</v>
      </c>
      <c r="B10" s="2" t="s">
        <v>3581</v>
      </c>
      <c r="C10" s="2" t="s">
        <v>3582</v>
      </c>
      <c r="D10" s="2" t="s">
        <v>103</v>
      </c>
      <c r="E10" s="16" t="s">
        <v>3583</v>
      </c>
      <c r="F10" s="5" t="s">
        <v>318</v>
      </c>
      <c r="G10" s="5" t="str">
        <f>HYPERLINK("mailto:bthompson@wbt.com","bthompson@wbt.com")</f>
        <v>bthompson@wbt.com</v>
      </c>
      <c r="H10" s="2" t="s">
        <v>3584</v>
      </c>
      <c r="I10" s="2" t="s">
        <v>322</v>
      </c>
      <c r="J10" s="2" t="s">
        <v>30</v>
      </c>
      <c r="K10" s="2">
        <v>28208</v>
      </c>
      <c r="L10" s="2" t="s">
        <v>334</v>
      </c>
      <c r="M10" s="2" t="s">
        <v>3585</v>
      </c>
      <c r="N10" s="5" t="s">
        <v>3586</v>
      </c>
    </row>
    <row r="11" spans="1:14" s="2" customFormat="1">
      <c r="A11" s="5" t="s">
        <v>3580</v>
      </c>
      <c r="B11" s="2" t="s">
        <v>3587</v>
      </c>
      <c r="C11" s="2" t="s">
        <v>246</v>
      </c>
      <c r="D11" s="2" t="s">
        <v>3588</v>
      </c>
      <c r="E11" s="16" t="s">
        <v>3583</v>
      </c>
      <c r="F11" s="5" t="s">
        <v>318</v>
      </c>
      <c r="G11" s="5" t="str">
        <f>HYPERLINK("mailto:hancock@wbt.com","hancock@wbt.com")</f>
        <v>hancock@wbt.com</v>
      </c>
      <c r="H11" s="2" t="s">
        <v>3584</v>
      </c>
      <c r="I11" s="2" t="s">
        <v>322</v>
      </c>
      <c r="J11" s="2" t="s">
        <v>30</v>
      </c>
      <c r="K11" s="2">
        <v>28208</v>
      </c>
      <c r="L11" s="2" t="s">
        <v>334</v>
      </c>
      <c r="M11" s="2" t="s">
        <v>3589</v>
      </c>
      <c r="N11" s="5" t="s">
        <v>3586</v>
      </c>
    </row>
    <row r="12" spans="1:14" s="2" customFormat="1">
      <c r="A12" s="5" t="s">
        <v>3580</v>
      </c>
      <c r="B12" s="2" t="s">
        <v>68</v>
      </c>
      <c r="C12" s="4"/>
      <c r="D12" s="4"/>
      <c r="E12" s="16" t="s">
        <v>3583</v>
      </c>
      <c r="F12" s="5" t="s">
        <v>318</v>
      </c>
      <c r="G12" s="5" t="str">
        <f>HYPERLINK("mailto:wbtnews@wbt.com","wbtnews@wbt.com")</f>
        <v>wbtnews@wbt.com</v>
      </c>
      <c r="H12" s="2" t="s">
        <v>3590</v>
      </c>
      <c r="I12" s="2" t="s">
        <v>517</v>
      </c>
      <c r="J12" s="2" t="s">
        <v>30</v>
      </c>
      <c r="K12" s="2">
        <v>28208</v>
      </c>
      <c r="L12" s="2" t="s">
        <v>334</v>
      </c>
      <c r="M12" s="2" t="s">
        <v>3591</v>
      </c>
      <c r="N12" s="5" t="s">
        <v>3586</v>
      </c>
    </row>
    <row r="13" spans="1:14" s="2" customFormat="1">
      <c r="A13" s="5" t="s">
        <v>3592</v>
      </c>
      <c r="B13" s="2" t="s">
        <v>446</v>
      </c>
      <c r="C13" s="2" t="s">
        <v>456</v>
      </c>
      <c r="D13" s="2" t="s">
        <v>2465</v>
      </c>
      <c r="E13" s="16" t="s">
        <v>3596</v>
      </c>
      <c r="F13" s="5" t="s">
        <v>318</v>
      </c>
      <c r="G13" s="16" t="s">
        <v>3610</v>
      </c>
      <c r="H13" s="2" t="s">
        <v>3598</v>
      </c>
      <c r="I13" s="2" t="s">
        <v>108</v>
      </c>
      <c r="J13" s="2" t="s">
        <v>30</v>
      </c>
      <c r="K13" s="2">
        <v>27514</v>
      </c>
      <c r="L13" s="2" t="s">
        <v>109</v>
      </c>
      <c r="M13" s="2" t="s">
        <v>3599</v>
      </c>
      <c r="N13" s="16" t="s">
        <v>3600</v>
      </c>
    </row>
    <row r="14" spans="1:14" s="2" customFormat="1">
      <c r="A14" s="5" t="s">
        <v>3592</v>
      </c>
      <c r="B14" s="2" t="s">
        <v>3601</v>
      </c>
      <c r="C14" s="2" t="s">
        <v>1994</v>
      </c>
      <c r="D14" s="2" t="s">
        <v>1364</v>
      </c>
      <c r="E14" s="16" t="s">
        <v>3596</v>
      </c>
      <c r="F14" s="5" t="s">
        <v>318</v>
      </c>
      <c r="G14" s="5" t="s">
        <v>3602</v>
      </c>
      <c r="H14" s="2" t="s">
        <v>3598</v>
      </c>
      <c r="I14" s="2" t="s">
        <v>108</v>
      </c>
      <c r="J14" s="2" t="s">
        <v>30</v>
      </c>
      <c r="K14" s="2">
        <v>27514</v>
      </c>
      <c r="L14" s="2" t="s">
        <v>109</v>
      </c>
      <c r="M14" s="2" t="s">
        <v>3599</v>
      </c>
      <c r="N14" s="5" t="s">
        <v>3600</v>
      </c>
    </row>
    <row r="15" spans="1:14" s="2" customFormat="1">
      <c r="A15" s="5" t="s">
        <v>3592</v>
      </c>
      <c r="B15" s="2" t="s">
        <v>3606</v>
      </c>
      <c r="C15" s="2" t="s">
        <v>3607</v>
      </c>
      <c r="D15" s="2" t="s">
        <v>3608</v>
      </c>
      <c r="E15" s="16" t="s">
        <v>3596</v>
      </c>
      <c r="F15" s="5" t="s">
        <v>318</v>
      </c>
      <c r="G15" s="5" t="s">
        <v>3609</v>
      </c>
      <c r="H15" s="2" t="s">
        <v>3598</v>
      </c>
      <c r="I15" s="2" t="s">
        <v>108</v>
      </c>
      <c r="J15" s="2" t="s">
        <v>30</v>
      </c>
      <c r="K15" s="2">
        <v>27514</v>
      </c>
      <c r="L15" s="2" t="s">
        <v>109</v>
      </c>
      <c r="M15" s="2" t="s">
        <v>3599</v>
      </c>
      <c r="N15" s="5" t="s">
        <v>3600</v>
      </c>
    </row>
    <row r="16" spans="1:14" s="2" customFormat="1">
      <c r="A16" s="5" t="s">
        <v>3592</v>
      </c>
      <c r="B16" s="2" t="s">
        <v>2018</v>
      </c>
      <c r="C16" s="2" t="s">
        <v>3603</v>
      </c>
      <c r="D16" s="2" t="s">
        <v>3604</v>
      </c>
      <c r="E16" s="16" t="s">
        <v>3596</v>
      </c>
      <c r="F16" s="5" t="s">
        <v>318</v>
      </c>
      <c r="G16" s="16" t="s">
        <v>3605</v>
      </c>
      <c r="H16" s="2" t="s">
        <v>3598</v>
      </c>
      <c r="I16" s="2" t="s">
        <v>108</v>
      </c>
      <c r="J16" s="2" t="s">
        <v>30</v>
      </c>
      <c r="K16" s="2">
        <v>27514</v>
      </c>
      <c r="L16" s="2" t="s">
        <v>109</v>
      </c>
      <c r="M16" s="2" t="s">
        <v>3599</v>
      </c>
      <c r="N16" s="5" t="s">
        <v>3600</v>
      </c>
    </row>
    <row r="17" spans="1:14" s="2" customFormat="1">
      <c r="A17" s="5" t="s">
        <v>3592</v>
      </c>
      <c r="B17" s="2" t="s">
        <v>3614</v>
      </c>
      <c r="C17" s="2" t="s">
        <v>3615</v>
      </c>
      <c r="D17" s="2" t="s">
        <v>3616</v>
      </c>
      <c r="E17" s="16" t="s">
        <v>3596</v>
      </c>
      <c r="F17" s="5" t="s">
        <v>318</v>
      </c>
      <c r="G17" s="16" t="s">
        <v>3617</v>
      </c>
      <c r="H17" s="2" t="s">
        <v>3598</v>
      </c>
      <c r="I17" s="2" t="s">
        <v>108</v>
      </c>
      <c r="J17" s="2" t="s">
        <v>30</v>
      </c>
      <c r="K17" s="2">
        <v>27514</v>
      </c>
      <c r="L17" s="2" t="s">
        <v>109</v>
      </c>
      <c r="M17" s="2" t="s">
        <v>3599</v>
      </c>
      <c r="N17" s="5" t="s">
        <v>3600</v>
      </c>
    </row>
    <row r="18" spans="1:14" s="2" customFormat="1">
      <c r="A18" s="5" t="s">
        <v>3592</v>
      </c>
      <c r="B18" s="2" t="s">
        <v>3593</v>
      </c>
      <c r="C18" s="2" t="s">
        <v>3594</v>
      </c>
      <c r="D18" s="2" t="s">
        <v>3595</v>
      </c>
      <c r="E18" s="16" t="s">
        <v>3596</v>
      </c>
      <c r="F18" s="5" t="s">
        <v>318</v>
      </c>
      <c r="G18" s="16" t="s">
        <v>3597</v>
      </c>
      <c r="H18" s="2" t="s">
        <v>3598</v>
      </c>
      <c r="I18" s="2" t="s">
        <v>108</v>
      </c>
      <c r="J18" s="2" t="s">
        <v>30</v>
      </c>
      <c r="K18" s="2">
        <v>27514</v>
      </c>
      <c r="L18" s="2" t="s">
        <v>109</v>
      </c>
      <c r="M18" s="2" t="s">
        <v>3599</v>
      </c>
      <c r="N18" s="5" t="s">
        <v>3600</v>
      </c>
    </row>
    <row r="19" spans="1:14" s="2" customFormat="1">
      <c r="A19" s="5" t="s">
        <v>3592</v>
      </c>
      <c r="B19" s="2" t="s">
        <v>68</v>
      </c>
      <c r="C19" s="4"/>
      <c r="D19" s="4"/>
      <c r="E19" s="16" t="s">
        <v>3596</v>
      </c>
      <c r="F19" s="5" t="s">
        <v>318</v>
      </c>
      <c r="G19" s="16" t="s">
        <v>3611</v>
      </c>
      <c r="H19" s="2" t="s">
        <v>3612</v>
      </c>
      <c r="I19" s="2" t="s">
        <v>108</v>
      </c>
      <c r="J19" s="2" t="s">
        <v>30</v>
      </c>
      <c r="K19" s="2">
        <v>27514</v>
      </c>
      <c r="L19" s="2" t="s">
        <v>109</v>
      </c>
      <c r="M19" s="2" t="s">
        <v>3613</v>
      </c>
      <c r="N19" s="5" t="s">
        <v>3600</v>
      </c>
    </row>
    <row r="20" spans="1:14" s="2" customFormat="1">
      <c r="A20" s="5" t="s">
        <v>3618</v>
      </c>
      <c r="B20" s="2" t="s">
        <v>3563</v>
      </c>
      <c r="C20" s="2" t="s">
        <v>3637</v>
      </c>
      <c r="D20" s="2" t="s">
        <v>3638</v>
      </c>
      <c r="E20" s="16" t="s">
        <v>3633</v>
      </c>
      <c r="F20" s="5" t="s">
        <v>318</v>
      </c>
      <c r="G20" s="16" t="s">
        <v>3639</v>
      </c>
      <c r="H20" s="2" t="s">
        <v>3622</v>
      </c>
      <c r="I20" s="2" t="s">
        <v>3623</v>
      </c>
      <c r="J20" s="2" t="s">
        <v>30</v>
      </c>
      <c r="K20" s="4">
        <v>28801</v>
      </c>
      <c r="L20" s="2" t="s">
        <v>306</v>
      </c>
      <c r="M20" s="2" t="s">
        <v>3624</v>
      </c>
      <c r="N20" s="5" t="s">
        <v>3625</v>
      </c>
    </row>
    <row r="21" spans="1:14" s="2" customFormat="1">
      <c r="A21" s="5" t="s">
        <v>3618</v>
      </c>
      <c r="B21" s="2" t="s">
        <v>3643</v>
      </c>
      <c r="C21" s="2" t="s">
        <v>3644</v>
      </c>
      <c r="D21" s="2" t="s">
        <v>3645</v>
      </c>
      <c r="E21" s="16" t="s">
        <v>3633</v>
      </c>
      <c r="F21" s="5" t="s">
        <v>318</v>
      </c>
      <c r="G21" s="5" t="s">
        <v>3646</v>
      </c>
      <c r="H21" s="2" t="s">
        <v>3622</v>
      </c>
      <c r="I21" s="2" t="s">
        <v>3623</v>
      </c>
      <c r="J21" s="2" t="s">
        <v>30</v>
      </c>
      <c r="K21" s="4">
        <v>28801</v>
      </c>
      <c r="L21" s="2" t="s">
        <v>306</v>
      </c>
      <c r="M21" s="2" t="s">
        <v>3624</v>
      </c>
      <c r="N21" s="5" t="s">
        <v>3625</v>
      </c>
    </row>
    <row r="22" spans="1:14" s="2" customFormat="1">
      <c r="A22" s="5" t="s">
        <v>3618</v>
      </c>
      <c r="B22" s="2" t="s">
        <v>673</v>
      </c>
      <c r="C22" s="2" t="s">
        <v>92</v>
      </c>
      <c r="D22" s="2" t="s">
        <v>3619</v>
      </c>
      <c r="E22" s="16" t="s">
        <v>3620</v>
      </c>
      <c r="F22" s="5" t="s">
        <v>318</v>
      </c>
      <c r="G22" s="16" t="s">
        <v>3621</v>
      </c>
      <c r="H22" s="2" t="s">
        <v>3622</v>
      </c>
      <c r="I22" s="2" t="s">
        <v>3623</v>
      </c>
      <c r="J22" s="2" t="s">
        <v>30</v>
      </c>
      <c r="K22" s="4">
        <v>28801</v>
      </c>
      <c r="L22" s="2" t="s">
        <v>306</v>
      </c>
      <c r="M22" s="2" t="s">
        <v>3624</v>
      </c>
      <c r="N22" s="5" t="s">
        <v>3625</v>
      </c>
    </row>
    <row r="23" spans="1:14" s="2" customFormat="1">
      <c r="A23" s="5" t="s">
        <v>3618</v>
      </c>
      <c r="B23" s="2" t="s">
        <v>3629</v>
      </c>
      <c r="C23" s="2" t="s">
        <v>3630</v>
      </c>
      <c r="D23" s="2" t="s">
        <v>3631</v>
      </c>
      <c r="E23" s="5" t="str">
        <f>HYPERLINK("https://twitter.com/chicknich","@chicknich")</f>
        <v>@chicknich</v>
      </c>
      <c r="F23" s="5" t="s">
        <v>318</v>
      </c>
      <c r="G23" s="16" t="s">
        <v>3632</v>
      </c>
      <c r="H23" s="2" t="s">
        <v>3622</v>
      </c>
      <c r="I23" s="2" t="s">
        <v>3623</v>
      </c>
      <c r="J23" s="2" t="s">
        <v>30</v>
      </c>
      <c r="K23" s="2">
        <v>28801</v>
      </c>
      <c r="L23" s="2" t="s">
        <v>306</v>
      </c>
      <c r="M23" s="2" t="s">
        <v>3624</v>
      </c>
      <c r="N23" s="5" t="s">
        <v>3625</v>
      </c>
    </row>
    <row r="24" spans="1:14" s="2" customFormat="1">
      <c r="A24" s="5" t="s">
        <v>3618</v>
      </c>
      <c r="B24" s="2" t="s">
        <v>170</v>
      </c>
      <c r="C24" s="2" t="s">
        <v>3640</v>
      </c>
      <c r="D24" s="2" t="s">
        <v>3641</v>
      </c>
      <c r="E24" s="16" t="s">
        <v>3633</v>
      </c>
      <c r="F24" s="5" t="s">
        <v>318</v>
      </c>
      <c r="G24" s="16" t="s">
        <v>3642</v>
      </c>
      <c r="H24" s="2" t="s">
        <v>3622</v>
      </c>
      <c r="I24" s="2" t="s">
        <v>3623</v>
      </c>
      <c r="J24" s="2" t="s">
        <v>30</v>
      </c>
      <c r="K24" s="4">
        <v>28801</v>
      </c>
      <c r="L24" s="2" t="s">
        <v>306</v>
      </c>
      <c r="M24" s="2" t="s">
        <v>3624</v>
      </c>
      <c r="N24" s="5" t="s">
        <v>3625</v>
      </c>
    </row>
    <row r="25" spans="1:14" s="2" customFormat="1">
      <c r="A25" s="5" t="s">
        <v>3618</v>
      </c>
      <c r="B25" s="2" t="s">
        <v>138</v>
      </c>
      <c r="C25" s="4" t="s">
        <v>1762</v>
      </c>
      <c r="D25" s="4" t="s">
        <v>3635</v>
      </c>
      <c r="E25" s="5" t="str">
        <f>HYPERLINK("https://twitter.com/MattBushMD","@MattBushMD")</f>
        <v>@MattBushMD</v>
      </c>
      <c r="F25" s="5" t="s">
        <v>318</v>
      </c>
      <c r="G25" s="16" t="s">
        <v>3636</v>
      </c>
      <c r="H25" s="2" t="s">
        <v>3622</v>
      </c>
      <c r="I25" s="2" t="s">
        <v>3623</v>
      </c>
      <c r="J25" s="2" t="s">
        <v>30</v>
      </c>
      <c r="K25" s="4">
        <v>28801</v>
      </c>
      <c r="L25" s="2" t="s">
        <v>306</v>
      </c>
      <c r="M25" s="2" t="s">
        <v>3624</v>
      </c>
      <c r="N25" s="5" t="s">
        <v>3625</v>
      </c>
    </row>
    <row r="26" spans="1:14" s="2" customFormat="1">
      <c r="A26" s="5" t="s">
        <v>3618</v>
      </c>
      <c r="B26" s="2" t="s">
        <v>3626</v>
      </c>
      <c r="C26" s="2" t="s">
        <v>1821</v>
      </c>
      <c r="D26" s="2" t="s">
        <v>3627</v>
      </c>
      <c r="E26" s="16" t="s">
        <v>3620</v>
      </c>
      <c r="F26" s="5" t="s">
        <v>318</v>
      </c>
      <c r="G26" s="16" t="s">
        <v>3628</v>
      </c>
      <c r="H26" s="2" t="s">
        <v>3622</v>
      </c>
      <c r="I26" s="2" t="s">
        <v>3623</v>
      </c>
      <c r="J26" s="2" t="s">
        <v>30</v>
      </c>
      <c r="K26" s="4">
        <v>28801</v>
      </c>
      <c r="L26" s="2" t="s">
        <v>306</v>
      </c>
      <c r="M26" s="2" t="s">
        <v>3624</v>
      </c>
      <c r="N26" s="16" t="s">
        <v>3625</v>
      </c>
    </row>
    <row r="27" spans="1:14" s="2" customFormat="1">
      <c r="A27" s="5" t="s">
        <v>3618</v>
      </c>
      <c r="B27" s="2" t="s">
        <v>3629</v>
      </c>
      <c r="C27" s="2" t="s">
        <v>1174</v>
      </c>
      <c r="D27" s="2" t="s">
        <v>3122</v>
      </c>
      <c r="E27" s="16" t="s">
        <v>3633</v>
      </c>
      <c r="F27" s="5" t="s">
        <v>318</v>
      </c>
      <c r="G27" s="16" t="s">
        <v>3634</v>
      </c>
      <c r="H27" s="2" t="s">
        <v>3622</v>
      </c>
      <c r="I27" s="2" t="s">
        <v>3623</v>
      </c>
      <c r="J27" s="2" t="s">
        <v>30</v>
      </c>
      <c r="K27" s="4">
        <v>28801</v>
      </c>
      <c r="L27" s="2" t="s">
        <v>306</v>
      </c>
      <c r="M27" s="2" t="s">
        <v>3624</v>
      </c>
      <c r="N27" s="5" t="s">
        <v>3625</v>
      </c>
    </row>
    <row r="28" spans="1:14" s="2" customFormat="1">
      <c r="A28" s="5" t="s">
        <v>3647</v>
      </c>
      <c r="B28" s="2" t="s">
        <v>446</v>
      </c>
      <c r="C28" s="2" t="s">
        <v>952</v>
      </c>
      <c r="D28" s="2" t="s">
        <v>3648</v>
      </c>
      <c r="E28" s="12" t="s">
        <v>5195</v>
      </c>
      <c r="F28" s="5" t="s">
        <v>318</v>
      </c>
      <c r="G28" s="16" t="s">
        <v>3649</v>
      </c>
      <c r="H28" s="2" t="s">
        <v>3650</v>
      </c>
      <c r="I28" s="2" t="s">
        <v>3651</v>
      </c>
      <c r="J28" s="2" t="s">
        <v>30</v>
      </c>
      <c r="K28" s="2">
        <v>28388</v>
      </c>
      <c r="L28" s="2" t="s">
        <v>1021</v>
      </c>
      <c r="M28" s="2" t="s">
        <v>3652</v>
      </c>
      <c r="N28" s="16" t="s">
        <v>3653</v>
      </c>
    </row>
    <row r="29" spans="1:14" s="2" customFormat="1">
      <c r="A29" s="5" t="s">
        <v>3654</v>
      </c>
      <c r="B29" s="2" t="s">
        <v>3661</v>
      </c>
      <c r="C29" s="2" t="s">
        <v>3662</v>
      </c>
      <c r="D29" s="2" t="s">
        <v>3663</v>
      </c>
      <c r="E29" s="5" t="str">
        <f>HYPERLINK("https://twitter.com/anndosshelms","@anndosshelms")</f>
        <v>@anndosshelms</v>
      </c>
      <c r="F29" s="5" t="s">
        <v>318</v>
      </c>
      <c r="G29" s="5" t="s">
        <v>15</v>
      </c>
      <c r="H29" s="2" t="s">
        <v>3658</v>
      </c>
      <c r="I29" s="2" t="s">
        <v>322</v>
      </c>
      <c r="J29" s="2" t="s">
        <v>30</v>
      </c>
      <c r="K29" s="2">
        <v>28262</v>
      </c>
      <c r="L29" s="2" t="s">
        <v>334</v>
      </c>
      <c r="M29" s="2" t="s">
        <v>3659</v>
      </c>
      <c r="N29" s="5" t="s">
        <v>3660</v>
      </c>
    </row>
    <row r="30" spans="1:14" s="2" customFormat="1">
      <c r="A30" s="5" t="s">
        <v>3654</v>
      </c>
      <c r="B30" s="2" t="s">
        <v>446</v>
      </c>
      <c r="C30" s="2" t="s">
        <v>2720</v>
      </c>
      <c r="D30" s="2" t="s">
        <v>3669</v>
      </c>
      <c r="E30" s="12" t="s">
        <v>3670</v>
      </c>
      <c r="F30" s="5" t="s">
        <v>318</v>
      </c>
      <c r="G30" s="16" t="s">
        <v>3671</v>
      </c>
      <c r="H30" s="2" t="s">
        <v>3658</v>
      </c>
      <c r="I30" s="2" t="s">
        <v>322</v>
      </c>
      <c r="J30" s="2" t="s">
        <v>30</v>
      </c>
      <c r="K30" s="2">
        <v>28262</v>
      </c>
      <c r="L30" s="2" t="s">
        <v>334</v>
      </c>
      <c r="M30" s="2" t="s">
        <v>3659</v>
      </c>
      <c r="N30" s="5" t="s">
        <v>3660</v>
      </c>
    </row>
    <row r="31" spans="1:14" s="2" customFormat="1">
      <c r="A31" s="5" t="s">
        <v>3654</v>
      </c>
      <c r="B31" s="2" t="s">
        <v>170</v>
      </c>
      <c r="C31" s="4" t="s">
        <v>3676</v>
      </c>
      <c r="D31" s="4" t="s">
        <v>3677</v>
      </c>
      <c r="E31" s="16" t="s">
        <v>3657</v>
      </c>
      <c r="F31" s="5" t="s">
        <v>318</v>
      </c>
      <c r="G31" s="5" t="str">
        <f>HYPERLINK("mailto:gglenn@wfae.org","gglenn@wfae.org")</f>
        <v>gglenn@wfae.org</v>
      </c>
      <c r="H31" s="2" t="s">
        <v>3658</v>
      </c>
      <c r="I31" s="2" t="s">
        <v>322</v>
      </c>
      <c r="J31" s="2" t="s">
        <v>30</v>
      </c>
      <c r="K31" s="2">
        <v>28262</v>
      </c>
      <c r="L31" s="2" t="s">
        <v>334</v>
      </c>
      <c r="M31" s="2" t="s">
        <v>3659</v>
      </c>
      <c r="N31" s="5" t="s">
        <v>3660</v>
      </c>
    </row>
    <row r="32" spans="1:14" s="2" customFormat="1">
      <c r="A32" s="5" t="s">
        <v>3654</v>
      </c>
      <c r="B32" s="2" t="s">
        <v>3673</v>
      </c>
      <c r="C32" s="2" t="s">
        <v>584</v>
      </c>
      <c r="D32" s="2" t="s">
        <v>3674</v>
      </c>
      <c r="E32" s="16" t="s">
        <v>3657</v>
      </c>
      <c r="F32" s="5" t="s">
        <v>318</v>
      </c>
      <c r="G32" s="16" t="s">
        <v>3675</v>
      </c>
      <c r="H32" s="2" t="s">
        <v>3658</v>
      </c>
      <c r="I32" s="2" t="s">
        <v>322</v>
      </c>
      <c r="J32" s="2" t="s">
        <v>30</v>
      </c>
      <c r="K32" s="2">
        <v>28262</v>
      </c>
      <c r="L32" s="2" t="s">
        <v>334</v>
      </c>
      <c r="M32" s="2" t="s">
        <v>3659</v>
      </c>
      <c r="N32" s="5" t="s">
        <v>3660</v>
      </c>
    </row>
    <row r="33" spans="1:14" s="2" customFormat="1">
      <c r="A33" s="5" t="s">
        <v>3654</v>
      </c>
      <c r="B33" s="2" t="s">
        <v>3664</v>
      </c>
      <c r="C33" s="2" t="s">
        <v>809</v>
      </c>
      <c r="D33" s="2" t="s">
        <v>3666</v>
      </c>
      <c r="E33" s="12" t="s">
        <v>3667</v>
      </c>
      <c r="F33" s="5" t="s">
        <v>318</v>
      </c>
      <c r="G33" s="16" t="s">
        <v>3668</v>
      </c>
      <c r="H33" s="2" t="s">
        <v>3658</v>
      </c>
      <c r="I33" s="2" t="s">
        <v>322</v>
      </c>
      <c r="J33" s="2" t="s">
        <v>30</v>
      </c>
      <c r="K33" s="2">
        <v>28262</v>
      </c>
      <c r="L33" s="2" t="s">
        <v>334</v>
      </c>
      <c r="M33" s="2" t="s">
        <v>3659</v>
      </c>
      <c r="N33" s="5" t="s">
        <v>3660</v>
      </c>
    </row>
    <row r="34" spans="1:14" s="2" customFormat="1">
      <c r="A34" s="5" t="s">
        <v>3654</v>
      </c>
      <c r="B34" s="2" t="s">
        <v>3664</v>
      </c>
      <c r="C34" s="2" t="s">
        <v>2215</v>
      </c>
      <c r="D34" s="2" t="s">
        <v>3013</v>
      </c>
      <c r="E34" s="5" t="str">
        <f>HYPERLINK("https://twitter.com/WFAEMarshall","@WFAEMarshall")</f>
        <v>@WFAEMarshall</v>
      </c>
      <c r="F34" s="5" t="s">
        <v>318</v>
      </c>
      <c r="G34" s="16" t="s">
        <v>3665</v>
      </c>
      <c r="H34" s="2" t="s">
        <v>3658</v>
      </c>
      <c r="I34" s="2" t="s">
        <v>322</v>
      </c>
      <c r="J34" s="2" t="s">
        <v>30</v>
      </c>
      <c r="K34" s="2">
        <v>28262</v>
      </c>
      <c r="L34" s="2" t="s">
        <v>334</v>
      </c>
      <c r="M34" s="2" t="s">
        <v>3659</v>
      </c>
      <c r="N34" s="5" t="s">
        <v>3660</v>
      </c>
    </row>
    <row r="35" spans="1:14" s="2" customFormat="1">
      <c r="A35" s="5" t="s">
        <v>3654</v>
      </c>
      <c r="B35" s="2" t="s">
        <v>3655</v>
      </c>
      <c r="C35" s="2" t="s">
        <v>1174</v>
      </c>
      <c r="D35" s="2" t="s">
        <v>3656</v>
      </c>
      <c r="E35" s="16" t="s">
        <v>3657</v>
      </c>
      <c r="F35" s="5" t="s">
        <v>318</v>
      </c>
      <c r="G35" s="5" t="str">
        <f>HYPERLINK("mailto:charlottetalks@wfae.org","charlottetalks@wfae.org")</f>
        <v>charlottetalks@wfae.org</v>
      </c>
      <c r="H35" s="2" t="s">
        <v>3658</v>
      </c>
      <c r="I35" s="2" t="s">
        <v>322</v>
      </c>
      <c r="J35" s="2" t="s">
        <v>30</v>
      </c>
      <c r="K35" s="2">
        <v>28262</v>
      </c>
      <c r="L35" s="2" t="s">
        <v>334</v>
      </c>
      <c r="M35" s="2" t="s">
        <v>3659</v>
      </c>
      <c r="N35" s="5" t="s">
        <v>3660</v>
      </c>
    </row>
    <row r="36" spans="1:14" s="2" customFormat="1">
      <c r="A36" s="5" t="s">
        <v>3654</v>
      </c>
      <c r="B36" s="2" t="s">
        <v>629</v>
      </c>
      <c r="C36" s="2" t="s">
        <v>952</v>
      </c>
      <c r="D36" s="2" t="s">
        <v>3678</v>
      </c>
      <c r="E36" s="16" t="s">
        <v>3657</v>
      </c>
      <c r="F36" s="5" t="s">
        <v>318</v>
      </c>
      <c r="G36" s="16" t="s">
        <v>3679</v>
      </c>
      <c r="H36" s="2" t="s">
        <v>501</v>
      </c>
      <c r="I36" s="2" t="s">
        <v>322</v>
      </c>
      <c r="J36" s="2" t="s">
        <v>30</v>
      </c>
      <c r="K36" s="2">
        <v>28202</v>
      </c>
      <c r="L36" s="2" t="s">
        <v>334</v>
      </c>
      <c r="M36" s="2" t="s">
        <v>3680</v>
      </c>
      <c r="N36" s="5" t="s">
        <v>3660</v>
      </c>
    </row>
    <row r="37" spans="1:14" s="2" customFormat="1">
      <c r="A37" s="5" t="s">
        <v>3654</v>
      </c>
      <c r="B37" s="2" t="s">
        <v>68</v>
      </c>
      <c r="C37" s="4"/>
      <c r="D37" s="4"/>
      <c r="E37" s="16" t="s">
        <v>3657</v>
      </c>
      <c r="F37" s="5" t="s">
        <v>318</v>
      </c>
      <c r="G37" s="16" t="s">
        <v>3672</v>
      </c>
      <c r="H37" s="2" t="s">
        <v>3658</v>
      </c>
      <c r="I37" s="2" t="s">
        <v>322</v>
      </c>
      <c r="J37" s="2" t="s">
        <v>30</v>
      </c>
      <c r="K37" s="2">
        <v>28262</v>
      </c>
      <c r="L37" s="2" t="s">
        <v>334</v>
      </c>
      <c r="M37" s="2" t="s">
        <v>3659</v>
      </c>
      <c r="N37" s="5" t="s">
        <v>3660</v>
      </c>
    </row>
    <row r="38" spans="1:14" s="2" customFormat="1">
      <c r="A38" s="5" t="s">
        <v>3681</v>
      </c>
      <c r="B38" s="2" t="s">
        <v>170</v>
      </c>
      <c r="C38" s="2" t="s">
        <v>92</v>
      </c>
      <c r="D38" s="2" t="s">
        <v>3704</v>
      </c>
      <c r="E38" s="16" t="s">
        <v>3683</v>
      </c>
      <c r="F38" s="5" t="s">
        <v>318</v>
      </c>
      <c r="G38" s="16" t="s">
        <v>3705</v>
      </c>
      <c r="H38" s="2" t="s">
        <v>3685</v>
      </c>
      <c r="I38" s="2" t="s">
        <v>3686</v>
      </c>
      <c r="J38" s="2" t="s">
        <v>30</v>
      </c>
      <c r="K38" s="2">
        <v>27109</v>
      </c>
      <c r="L38" s="2" t="s">
        <v>292</v>
      </c>
      <c r="M38" s="2" t="s">
        <v>3706</v>
      </c>
      <c r="N38" s="5" t="s">
        <v>3688</v>
      </c>
    </row>
    <row r="39" spans="1:14" s="2" customFormat="1">
      <c r="A39" s="5" t="s">
        <v>3681</v>
      </c>
      <c r="B39" s="2" t="s">
        <v>3696</v>
      </c>
      <c r="C39" s="2" t="s">
        <v>3697</v>
      </c>
      <c r="D39" s="2" t="s">
        <v>3698</v>
      </c>
      <c r="E39" s="5" t="str">
        <f>HYPERLINK("https://twitter.com/eddieartgarcia","@eddieartgarcia")</f>
        <v>@eddieartgarcia</v>
      </c>
      <c r="F39" s="5" t="s">
        <v>318</v>
      </c>
      <c r="G39" s="16" t="s">
        <v>3699</v>
      </c>
      <c r="H39" s="2" t="s">
        <v>3685</v>
      </c>
      <c r="I39" s="2" t="s">
        <v>3686</v>
      </c>
      <c r="J39" s="2" t="s">
        <v>30</v>
      </c>
      <c r="K39" s="2">
        <v>27109</v>
      </c>
      <c r="L39" s="2" t="s">
        <v>292</v>
      </c>
      <c r="M39" s="2" t="s">
        <v>3700</v>
      </c>
      <c r="N39" s="5" t="s">
        <v>3688</v>
      </c>
    </row>
    <row r="40" spans="1:14" s="2" customFormat="1">
      <c r="A40" s="5" t="s">
        <v>3681</v>
      </c>
      <c r="B40" s="2" t="s">
        <v>446</v>
      </c>
      <c r="C40" s="2" t="s">
        <v>459</v>
      </c>
      <c r="D40" s="2" t="s">
        <v>3693</v>
      </c>
      <c r="E40" s="5" t="str">
        <f>HYPERLINK("https://twitter.com/ebmccord","@ebmccord")</f>
        <v>@ebmccord</v>
      </c>
      <c r="F40" s="5" t="s">
        <v>318</v>
      </c>
      <c r="G40" s="16" t="s">
        <v>3694</v>
      </c>
      <c r="H40" s="2" t="s">
        <v>3685</v>
      </c>
      <c r="I40" s="2" t="s">
        <v>3686</v>
      </c>
      <c r="J40" s="2" t="s">
        <v>30</v>
      </c>
      <c r="K40" s="2">
        <v>27109</v>
      </c>
      <c r="L40" s="2" t="s">
        <v>292</v>
      </c>
      <c r="M40" s="2" t="s">
        <v>3695</v>
      </c>
      <c r="N40" s="5" t="s">
        <v>3688</v>
      </c>
    </row>
    <row r="41" spans="1:14" s="2" customFormat="1">
      <c r="A41" s="5" t="s">
        <v>3681</v>
      </c>
      <c r="B41" s="2" t="s">
        <v>170</v>
      </c>
      <c r="C41" s="2" t="s">
        <v>3701</v>
      </c>
      <c r="D41" s="2" t="s">
        <v>27</v>
      </c>
      <c r="E41" s="16" t="s">
        <v>3683</v>
      </c>
      <c r="F41" s="5" t="s">
        <v>318</v>
      </c>
      <c r="G41" s="16" t="s">
        <v>3702</v>
      </c>
      <c r="H41" s="2" t="s">
        <v>3685</v>
      </c>
      <c r="I41" s="2" t="s">
        <v>3686</v>
      </c>
      <c r="J41" s="2" t="s">
        <v>30</v>
      </c>
      <c r="K41" s="2">
        <v>27109</v>
      </c>
      <c r="L41" s="2" t="s">
        <v>292</v>
      </c>
      <c r="M41" s="2" t="s">
        <v>3703</v>
      </c>
      <c r="N41" s="16" t="s">
        <v>3688</v>
      </c>
    </row>
    <row r="42" spans="1:14" s="2" customFormat="1">
      <c r="A42" s="5" t="s">
        <v>3681</v>
      </c>
      <c r="B42" s="2" t="s">
        <v>3682</v>
      </c>
      <c r="C42" s="2" t="s">
        <v>313</v>
      </c>
      <c r="D42" s="2" t="s">
        <v>1523</v>
      </c>
      <c r="E42" s="16" t="s">
        <v>3683</v>
      </c>
      <c r="F42" s="5" t="s">
        <v>318</v>
      </c>
      <c r="G42" s="16" t="s">
        <v>3684</v>
      </c>
      <c r="H42" s="2" t="s">
        <v>3685</v>
      </c>
      <c r="I42" s="2" t="s">
        <v>3686</v>
      </c>
      <c r="J42" s="2" t="s">
        <v>30</v>
      </c>
      <c r="K42" s="2">
        <v>27109</v>
      </c>
      <c r="L42" s="2" t="s">
        <v>292</v>
      </c>
      <c r="M42" s="2" t="s">
        <v>3687</v>
      </c>
      <c r="N42" s="5" t="s">
        <v>3688</v>
      </c>
    </row>
    <row r="43" spans="1:14" s="2" customFormat="1">
      <c r="A43" s="5" t="s">
        <v>3681</v>
      </c>
      <c r="B43" s="2" t="s">
        <v>3689</v>
      </c>
      <c r="C43" s="2" t="s">
        <v>2043</v>
      </c>
      <c r="D43" s="2" t="s">
        <v>3690</v>
      </c>
      <c r="E43" s="5" t="str">
        <f>HYPERLINK("https://twitter.com/ncharnoff","@ncharnoff")</f>
        <v>@ncharnoff</v>
      </c>
      <c r="F43" s="5" t="s">
        <v>318</v>
      </c>
      <c r="G43" s="16" t="s">
        <v>3691</v>
      </c>
      <c r="H43" s="2" t="s">
        <v>3685</v>
      </c>
      <c r="I43" s="2" t="s">
        <v>3686</v>
      </c>
      <c r="J43" s="2" t="s">
        <v>30</v>
      </c>
      <c r="K43" s="2">
        <v>27109</v>
      </c>
      <c r="L43" s="2" t="s">
        <v>292</v>
      </c>
      <c r="M43" s="2" t="s">
        <v>3692</v>
      </c>
      <c r="N43" s="5" t="s">
        <v>3688</v>
      </c>
    </row>
    <row r="44" spans="1:14" s="2" customFormat="1">
      <c r="A44" s="5" t="s">
        <v>3707</v>
      </c>
      <c r="B44" s="2" t="s">
        <v>3708</v>
      </c>
      <c r="C44" s="2" t="s">
        <v>1040</v>
      </c>
      <c r="D44" s="2" t="s">
        <v>3709</v>
      </c>
      <c r="E44" s="16" t="s">
        <v>3710</v>
      </c>
      <c r="F44" s="5" t="s">
        <v>318</v>
      </c>
      <c r="G44" s="16" t="s">
        <v>3711</v>
      </c>
      <c r="H44" s="2" t="s">
        <v>3712</v>
      </c>
      <c r="I44" s="2" t="s">
        <v>3713</v>
      </c>
      <c r="J44" s="2" t="s">
        <v>30</v>
      </c>
      <c r="K44" s="2">
        <v>28602</v>
      </c>
      <c r="L44" s="2" t="s">
        <v>1098</v>
      </c>
      <c r="M44" s="2" t="s">
        <v>3714</v>
      </c>
      <c r="N44" s="16" t="s">
        <v>3715</v>
      </c>
    </row>
    <row r="45" spans="1:14" s="2" customFormat="1">
      <c r="A45" s="5" t="s">
        <v>3716</v>
      </c>
      <c r="B45" s="2" t="s">
        <v>3717</v>
      </c>
      <c r="C45" s="2" t="s">
        <v>1015</v>
      </c>
      <c r="D45" s="2" t="s">
        <v>1995</v>
      </c>
      <c r="E45" s="16" t="s">
        <v>3718</v>
      </c>
      <c r="F45" s="5" t="s">
        <v>318</v>
      </c>
      <c r="G45" s="16" t="s">
        <v>3719</v>
      </c>
      <c r="H45" s="2" t="s">
        <v>3720</v>
      </c>
      <c r="I45" s="2" t="s">
        <v>381</v>
      </c>
      <c r="J45" s="2" t="s">
        <v>30</v>
      </c>
      <c r="K45" s="2">
        <v>28401</v>
      </c>
      <c r="L45" s="2" t="s">
        <v>382</v>
      </c>
      <c r="M45" s="2" t="s">
        <v>3721</v>
      </c>
      <c r="N45" s="16" t="s">
        <v>3722</v>
      </c>
    </row>
    <row r="46" spans="1:14" s="2" customFormat="1">
      <c r="A46" s="5" t="s">
        <v>3716</v>
      </c>
      <c r="B46" s="2" t="s">
        <v>3728</v>
      </c>
      <c r="C46" s="2" t="s">
        <v>3729</v>
      </c>
      <c r="D46" s="2" t="s">
        <v>3730</v>
      </c>
      <c r="E46" s="5" t="str">
        <f>HYPERLINK("https://twitter.com/coastlinehqr","@coastlinehqr")</f>
        <v>@coastlinehqr</v>
      </c>
      <c r="F46" s="5" t="s">
        <v>318</v>
      </c>
      <c r="G46" s="16" t="s">
        <v>3731</v>
      </c>
      <c r="H46" s="2" t="s">
        <v>3720</v>
      </c>
      <c r="I46" s="2" t="s">
        <v>381</v>
      </c>
      <c r="J46" s="2" t="s">
        <v>30</v>
      </c>
      <c r="K46" s="2">
        <v>28401</v>
      </c>
      <c r="L46" s="2" t="s">
        <v>382</v>
      </c>
      <c r="M46" s="2" t="s">
        <v>3721</v>
      </c>
      <c r="N46" s="16" t="s">
        <v>3722</v>
      </c>
    </row>
    <row r="47" spans="1:14" s="2" customFormat="1">
      <c r="A47" s="5" t="s">
        <v>3716</v>
      </c>
      <c r="B47" s="2" t="s">
        <v>5221</v>
      </c>
      <c r="C47" s="2" t="s">
        <v>957</v>
      </c>
      <c r="D47" s="2" t="s">
        <v>3723</v>
      </c>
      <c r="E47" s="5" t="str">
        <f>HYPERLINK("https://twitter.com/coastlinehqr","@coastlinehqr")</f>
        <v>@coastlinehqr</v>
      </c>
      <c r="F47" s="5" t="s">
        <v>318</v>
      </c>
      <c r="G47" s="5" t="str">
        <f>HYPERLINK("mailto:newsdirector@whqr.org","newsdirector@whqr.org")</f>
        <v>newsdirector@whqr.org</v>
      </c>
      <c r="H47" s="2" t="s">
        <v>3720</v>
      </c>
      <c r="I47" s="2" t="s">
        <v>381</v>
      </c>
      <c r="J47" s="2" t="s">
        <v>30</v>
      </c>
      <c r="K47" s="2">
        <v>28401</v>
      </c>
      <c r="L47" s="2" t="s">
        <v>382</v>
      </c>
      <c r="M47" s="2" t="s">
        <v>3721</v>
      </c>
      <c r="N47" s="16" t="s">
        <v>3724</v>
      </c>
    </row>
    <row r="48" spans="1:14" s="2" customFormat="1">
      <c r="A48" s="5" t="s">
        <v>3716</v>
      </c>
      <c r="B48" s="2" t="s">
        <v>1693</v>
      </c>
      <c r="C48" s="2" t="s">
        <v>3725</v>
      </c>
      <c r="D48" s="2" t="s">
        <v>3726</v>
      </c>
      <c r="E48" s="16" t="s">
        <v>3718</v>
      </c>
      <c r="F48" s="5" t="s">
        <v>318</v>
      </c>
      <c r="G48" s="16" t="s">
        <v>3727</v>
      </c>
      <c r="H48" s="2" t="s">
        <v>3720</v>
      </c>
      <c r="I48" s="2" t="s">
        <v>381</v>
      </c>
      <c r="J48" s="2" t="s">
        <v>30</v>
      </c>
      <c r="K48" s="2">
        <v>28401</v>
      </c>
      <c r="L48" s="2" t="s">
        <v>382</v>
      </c>
      <c r="M48" s="2" t="s">
        <v>3721</v>
      </c>
      <c r="N48" s="16" t="s">
        <v>3722</v>
      </c>
    </row>
    <row r="49" spans="1:15" s="2" customFormat="1">
      <c r="A49" s="5" t="s">
        <v>3732</v>
      </c>
      <c r="B49" s="2" t="s">
        <v>673</v>
      </c>
      <c r="C49" s="2" t="s">
        <v>3733</v>
      </c>
      <c r="D49" s="4" t="s">
        <v>3734</v>
      </c>
      <c r="E49" s="5" t="s">
        <v>4274</v>
      </c>
      <c r="F49" s="10" t="s">
        <v>318</v>
      </c>
      <c r="G49" s="5" t="s">
        <v>3735</v>
      </c>
      <c r="H49" s="2" t="s">
        <v>3736</v>
      </c>
      <c r="I49" s="2" t="s">
        <v>1171</v>
      </c>
      <c r="J49" s="2" t="s">
        <v>30</v>
      </c>
      <c r="K49" s="2">
        <v>28645</v>
      </c>
      <c r="L49" s="2" t="s">
        <v>1542</v>
      </c>
      <c r="M49" s="2" t="s">
        <v>3737</v>
      </c>
      <c r="N49" s="16" t="s">
        <v>3738</v>
      </c>
      <c r="O49" s="4"/>
    </row>
    <row r="50" spans="1:15" s="2" customFormat="1">
      <c r="A50" s="5" t="s">
        <v>3739</v>
      </c>
      <c r="B50" s="2" t="s">
        <v>673</v>
      </c>
      <c r="C50" s="2" t="s">
        <v>1174</v>
      </c>
      <c r="D50" s="2" t="s">
        <v>1021</v>
      </c>
      <c r="E50" s="16" t="s">
        <v>5219</v>
      </c>
      <c r="F50" s="10" t="s">
        <v>318</v>
      </c>
      <c r="G50" s="5" t="str">
        <f>HYPERLINK("mailto:info@rockinghamcountyradio.com","info@rockinghamcountyradio.com")</f>
        <v>info@rockinghamcountyradio.com</v>
      </c>
      <c r="H50" s="2" t="s">
        <v>3740</v>
      </c>
      <c r="I50" s="2" t="s">
        <v>3741</v>
      </c>
      <c r="J50" s="2" t="s">
        <v>30</v>
      </c>
      <c r="K50" s="2">
        <v>27027</v>
      </c>
      <c r="L50" s="2" t="s">
        <v>1570</v>
      </c>
      <c r="M50" s="2" t="s">
        <v>3742</v>
      </c>
      <c r="N50" s="16" t="s">
        <v>3743</v>
      </c>
      <c r="O50" s="4"/>
    </row>
    <row r="51" spans="1:15" s="2" customFormat="1">
      <c r="A51" s="5" t="s">
        <v>3744</v>
      </c>
      <c r="B51" s="2" t="s">
        <v>3745</v>
      </c>
      <c r="C51" s="2" t="s">
        <v>1337</v>
      </c>
      <c r="D51" s="2" t="s">
        <v>3746</v>
      </c>
      <c r="E51" s="5" t="s">
        <v>3747</v>
      </c>
      <c r="F51" s="5" t="s">
        <v>318</v>
      </c>
      <c r="G51" s="16" t="s">
        <v>3748</v>
      </c>
      <c r="H51" s="2" t="s">
        <v>3749</v>
      </c>
      <c r="I51" s="2" t="s">
        <v>3750</v>
      </c>
      <c r="J51" s="2" t="s">
        <v>30</v>
      </c>
      <c r="K51" s="2">
        <v>27604</v>
      </c>
      <c r="L51" s="2" t="s">
        <v>227</v>
      </c>
      <c r="M51" s="2" t="s">
        <v>3560</v>
      </c>
      <c r="N51" s="5" t="s">
        <v>3751</v>
      </c>
    </row>
    <row r="52" spans="1:15" s="2" customFormat="1">
      <c r="A52" s="5" t="s">
        <v>3744</v>
      </c>
      <c r="B52" s="2" t="s">
        <v>3752</v>
      </c>
      <c r="C52" s="2" t="s">
        <v>415</v>
      </c>
      <c r="D52" s="2" t="s">
        <v>1088</v>
      </c>
      <c r="E52" s="5" t="s">
        <v>3747</v>
      </c>
      <c r="F52" s="5" t="s">
        <v>318</v>
      </c>
      <c r="G52" s="5" t="str">
        <f>HYPERLINK("mailto:pjohnson@curtismedia.com","pjohnson@curtismedia.com")</f>
        <v>pjohnson@curtismedia.com</v>
      </c>
      <c r="H52" s="2" t="s">
        <v>3749</v>
      </c>
      <c r="I52" s="2" t="s">
        <v>3750</v>
      </c>
      <c r="J52" s="2" t="s">
        <v>30</v>
      </c>
      <c r="K52" s="2">
        <v>27604</v>
      </c>
      <c r="L52" s="2" t="s">
        <v>227</v>
      </c>
      <c r="M52" s="2" t="s">
        <v>3560</v>
      </c>
      <c r="N52" s="5" t="s">
        <v>3751</v>
      </c>
    </row>
    <row r="53" spans="1:15" s="2" customFormat="1">
      <c r="A53" s="5" t="s">
        <v>3744</v>
      </c>
      <c r="B53" s="2" t="s">
        <v>3753</v>
      </c>
      <c r="C53" s="2" t="s">
        <v>813</v>
      </c>
      <c r="D53" s="2" t="s">
        <v>2530</v>
      </c>
      <c r="E53" s="5" t="str">
        <f>HYPERLINK("https://twitter.com/WPTF","@WPTF")</f>
        <v>@WPTF</v>
      </c>
      <c r="F53" s="5" t="s">
        <v>318</v>
      </c>
      <c r="G53" s="5" t="str">
        <f>HYPERLINK("mailto:rmartinez@curtismedia.com","rmartinez@curtismedia.com")</f>
        <v>rmartinez@curtismedia.com</v>
      </c>
      <c r="H53" s="2" t="s">
        <v>3749</v>
      </c>
      <c r="I53" s="2" t="s">
        <v>3750</v>
      </c>
      <c r="J53" s="2" t="s">
        <v>30</v>
      </c>
      <c r="K53" s="2">
        <v>27604</v>
      </c>
      <c r="L53" s="2" t="s">
        <v>227</v>
      </c>
      <c r="M53" s="2" t="s">
        <v>3560</v>
      </c>
      <c r="N53" s="5" t="s">
        <v>3751</v>
      </c>
    </row>
    <row r="54" spans="1:15" s="2" customFormat="1">
      <c r="A54" s="5" t="s">
        <v>3744</v>
      </c>
      <c r="B54" s="2" t="s">
        <v>3558</v>
      </c>
      <c r="C54" s="2" t="s">
        <v>856</v>
      </c>
      <c r="D54" s="2" t="s">
        <v>3559</v>
      </c>
      <c r="E54" s="5" t="s">
        <v>3747</v>
      </c>
      <c r="F54" s="5" t="s">
        <v>318</v>
      </c>
      <c r="G54" s="5" t="str">
        <f>HYPERLINK("mailto:sbriggaman@curtismedia.com","sbriggaman@curtismedia.com")</f>
        <v>sbriggaman@curtismedia.com</v>
      </c>
      <c r="H54" s="2" t="s">
        <v>3749</v>
      </c>
      <c r="I54" s="2" t="s">
        <v>3750</v>
      </c>
      <c r="J54" s="2" t="s">
        <v>30</v>
      </c>
      <c r="K54" s="2">
        <v>27604</v>
      </c>
      <c r="L54" s="2" t="s">
        <v>227</v>
      </c>
      <c r="M54" s="2" t="s">
        <v>3560</v>
      </c>
      <c r="N54" s="16" t="s">
        <v>3751</v>
      </c>
    </row>
    <row r="55" spans="1:15" s="2" customFormat="1">
      <c r="A55" s="5" t="s">
        <v>3744</v>
      </c>
      <c r="B55" s="2" t="s">
        <v>68</v>
      </c>
      <c r="C55" s="4"/>
      <c r="D55" s="4"/>
      <c r="E55" s="5" t="s">
        <v>3747</v>
      </c>
      <c r="F55" s="5" t="s">
        <v>318</v>
      </c>
      <c r="G55" s="5" t="str">
        <f>HYPERLINK("mailto:wptfnews@curtismedia.com","wptfnews@curtismedia.com")</f>
        <v>wptfnews@curtismedia.com</v>
      </c>
      <c r="H55" s="2" t="s">
        <v>3749</v>
      </c>
      <c r="I55" s="2" t="s">
        <v>3750</v>
      </c>
      <c r="J55" s="2" t="s">
        <v>30</v>
      </c>
      <c r="K55" s="2">
        <v>27604</v>
      </c>
      <c r="L55" s="2" t="s">
        <v>227</v>
      </c>
      <c r="M55" s="2" t="s">
        <v>3560</v>
      </c>
      <c r="N55" s="5" t="s">
        <v>3751</v>
      </c>
    </row>
    <row r="56" spans="1:15" s="2" customFormat="1">
      <c r="A56" s="5" t="s">
        <v>3754</v>
      </c>
      <c r="B56" s="2" t="s">
        <v>3563</v>
      </c>
      <c r="C56" s="2" t="s">
        <v>2627</v>
      </c>
      <c r="D56" s="2" t="s">
        <v>2765</v>
      </c>
      <c r="E56" s="16" t="s">
        <v>3757</v>
      </c>
      <c r="F56" s="5" t="s">
        <v>318</v>
      </c>
      <c r="G56" s="16" t="s">
        <v>3764</v>
      </c>
      <c r="H56" s="2" t="s">
        <v>3758</v>
      </c>
      <c r="I56" s="2" t="s">
        <v>64</v>
      </c>
      <c r="J56" s="2" t="s">
        <v>30</v>
      </c>
      <c r="K56" s="2">
        <v>28712</v>
      </c>
      <c r="L56" s="2" t="s">
        <v>65</v>
      </c>
      <c r="M56" s="2" t="s">
        <v>3759</v>
      </c>
      <c r="N56" s="5" t="s">
        <v>3760</v>
      </c>
    </row>
    <row r="57" spans="1:15" s="2" customFormat="1">
      <c r="A57" s="5" t="s">
        <v>3754</v>
      </c>
      <c r="B57" s="2" t="s">
        <v>3755</v>
      </c>
      <c r="C57" s="2" t="s">
        <v>2186</v>
      </c>
      <c r="D57" s="2" t="s">
        <v>3756</v>
      </c>
      <c r="E57" s="16" t="s">
        <v>3757</v>
      </c>
      <c r="F57" s="5" t="s">
        <v>318</v>
      </c>
      <c r="G57" s="5" t="str">
        <f>HYPERLINK("mailto:ddebiase@wsqlradio.com","ddebiase@wsqlradio.com")</f>
        <v>ddebiase@wsqlradio.com</v>
      </c>
      <c r="H57" s="2" t="s">
        <v>3758</v>
      </c>
      <c r="I57" s="2" t="s">
        <v>64</v>
      </c>
      <c r="J57" s="2" t="s">
        <v>30</v>
      </c>
      <c r="K57" s="2">
        <v>28712</v>
      </c>
      <c r="L57" s="4" t="s">
        <v>65</v>
      </c>
      <c r="M57" s="2" t="s">
        <v>3759</v>
      </c>
      <c r="N57" s="16" t="s">
        <v>3760</v>
      </c>
    </row>
    <row r="58" spans="1:15" s="2" customFormat="1">
      <c r="A58" s="5" t="s">
        <v>3754</v>
      </c>
      <c r="B58" s="2" t="s">
        <v>3755</v>
      </c>
      <c r="C58" s="2" t="s">
        <v>3761</v>
      </c>
      <c r="D58" s="2" t="s">
        <v>3762</v>
      </c>
      <c r="E58" s="12" t="str">
        <f>HYPERLINK("https://twitter.com/eadossey","@eadossey")</f>
        <v>@eadossey</v>
      </c>
      <c r="F58" s="5" t="s">
        <v>318</v>
      </c>
      <c r="G58" s="5" t="str">
        <f>HYPERLINK("mailto:news@wsqlradio.com","news@wsqlradio.com ")</f>
        <v xml:space="preserve">news@wsqlradio.com </v>
      </c>
      <c r="H58" s="2" t="s">
        <v>3758</v>
      </c>
      <c r="I58" s="2" t="s">
        <v>64</v>
      </c>
      <c r="J58" s="2" t="s">
        <v>30</v>
      </c>
      <c r="K58" s="2">
        <v>28712</v>
      </c>
      <c r="L58" s="2" t="s">
        <v>65</v>
      </c>
      <c r="M58" s="2" t="s">
        <v>3759</v>
      </c>
      <c r="N58" s="5" t="s">
        <v>3760</v>
      </c>
    </row>
    <row r="59" spans="1:15" s="2" customFormat="1">
      <c r="A59" s="5" t="s">
        <v>3754</v>
      </c>
      <c r="B59" s="2" t="s">
        <v>673</v>
      </c>
      <c r="C59" s="2" t="s">
        <v>246</v>
      </c>
      <c r="D59" s="2" t="s">
        <v>2885</v>
      </c>
      <c r="E59" s="16" t="s">
        <v>3757</v>
      </c>
      <c r="F59" s="5" t="s">
        <v>318</v>
      </c>
      <c r="G59" s="16" t="s">
        <v>3763</v>
      </c>
      <c r="H59" s="2" t="s">
        <v>3758</v>
      </c>
      <c r="I59" s="2" t="s">
        <v>64</v>
      </c>
      <c r="J59" s="2" t="s">
        <v>30</v>
      </c>
      <c r="K59" s="2">
        <v>28712</v>
      </c>
      <c r="L59" s="2" t="s">
        <v>65</v>
      </c>
      <c r="M59" s="2" t="s">
        <v>3759</v>
      </c>
      <c r="N59" s="5" t="s">
        <v>3760</v>
      </c>
    </row>
    <row r="60" spans="1:15" s="2" customFormat="1">
      <c r="A60" s="5" t="s">
        <v>3765</v>
      </c>
      <c r="B60" s="2" t="s">
        <v>3775</v>
      </c>
      <c r="C60" s="2" t="s">
        <v>3776</v>
      </c>
      <c r="D60" s="2" t="s">
        <v>3777</v>
      </c>
      <c r="E60" s="16" t="s">
        <v>3778</v>
      </c>
      <c r="F60" s="5" t="s">
        <v>318</v>
      </c>
      <c r="G60" s="5" t="str">
        <f>HYPERLINK("mailto:golsen@publicradioeast.org","golsen@publicradioeast.org")</f>
        <v>golsen@publicradioeast.org</v>
      </c>
      <c r="H60" s="2" t="s">
        <v>3779</v>
      </c>
      <c r="I60" s="2" t="s">
        <v>3780</v>
      </c>
      <c r="J60" s="2" t="s">
        <v>30</v>
      </c>
      <c r="K60" s="2">
        <v>28562</v>
      </c>
      <c r="L60" s="2" t="s">
        <v>1759</v>
      </c>
      <c r="M60" s="2" t="s">
        <v>3781</v>
      </c>
      <c r="N60" s="16" t="s">
        <v>3771</v>
      </c>
    </row>
    <row r="61" spans="1:15" s="2" customFormat="1">
      <c r="A61" s="5" t="s">
        <v>3765</v>
      </c>
      <c r="B61" s="2" t="s">
        <v>446</v>
      </c>
      <c r="C61" s="2" t="s">
        <v>3766</v>
      </c>
      <c r="D61" s="2" t="s">
        <v>3767</v>
      </c>
      <c r="E61" s="5" t="str">
        <f>HYPERLINK("https://twitter.com/PublicRadioEast","@PublicRadioEast")</f>
        <v>@PublicRadioEast</v>
      </c>
      <c r="F61" s="5" t="s">
        <v>318</v>
      </c>
      <c r="G61" s="16" t="s">
        <v>3768</v>
      </c>
      <c r="H61" s="2" t="s">
        <v>3769</v>
      </c>
      <c r="I61" s="2" t="s">
        <v>1758</v>
      </c>
      <c r="J61" s="2" t="s">
        <v>30</v>
      </c>
      <c r="K61" s="2">
        <v>28562</v>
      </c>
      <c r="L61" s="2" t="s">
        <v>1759</v>
      </c>
      <c r="M61" s="2" t="s">
        <v>3770</v>
      </c>
      <c r="N61" s="16" t="s">
        <v>3771</v>
      </c>
    </row>
    <row r="62" spans="1:15" s="2" customFormat="1">
      <c r="A62" s="5" t="s">
        <v>3765</v>
      </c>
      <c r="B62" s="2" t="s">
        <v>3563</v>
      </c>
      <c r="C62" s="2" t="s">
        <v>3772</v>
      </c>
      <c r="D62" s="2" t="s">
        <v>3773</v>
      </c>
      <c r="E62" s="5" t="str">
        <f>HYPERLINK("https://twitter.com/PublicRadioEast","@PublicRadioEast")</f>
        <v>@PublicRadioEast</v>
      </c>
      <c r="F62" s="5" t="s">
        <v>318</v>
      </c>
      <c r="G62" s="16" t="s">
        <v>3774</v>
      </c>
      <c r="H62" s="2" t="s">
        <v>3769</v>
      </c>
      <c r="I62" s="2" t="s">
        <v>1758</v>
      </c>
      <c r="J62" s="2" t="s">
        <v>30</v>
      </c>
      <c r="K62" s="2">
        <v>28562</v>
      </c>
      <c r="L62" s="2" t="s">
        <v>1759</v>
      </c>
      <c r="M62" s="2" t="s">
        <v>3770</v>
      </c>
      <c r="N62" s="16" t="s">
        <v>3771</v>
      </c>
    </row>
    <row r="63" spans="1:15" s="2" customFormat="1">
      <c r="A63" s="5" t="s">
        <v>3782</v>
      </c>
      <c r="B63" s="2" t="s">
        <v>3728</v>
      </c>
      <c r="C63" s="2" t="s">
        <v>874</v>
      </c>
      <c r="D63" s="2" t="s">
        <v>2024</v>
      </c>
      <c r="E63" s="12" t="s">
        <v>5195</v>
      </c>
      <c r="F63" s="5" t="s">
        <v>318</v>
      </c>
      <c r="G63" s="5" t="str">
        <f>HYPERLINK("mailto:ben@thetalkstation.com","ben@thetalkstation.com")</f>
        <v>ben@thetalkstation.com</v>
      </c>
      <c r="H63" s="2" t="s">
        <v>3783</v>
      </c>
      <c r="I63" s="2" t="s">
        <v>3787</v>
      </c>
      <c r="J63" s="2" t="s">
        <v>30</v>
      </c>
      <c r="K63" s="2">
        <v>28557</v>
      </c>
      <c r="L63" s="2" t="s">
        <v>2561</v>
      </c>
      <c r="M63" s="2" t="s">
        <v>3785</v>
      </c>
      <c r="N63" s="16" t="s">
        <v>3786</v>
      </c>
    </row>
    <row r="64" spans="1:15" s="2" customFormat="1">
      <c r="A64" s="5" t="s">
        <v>3782</v>
      </c>
      <c r="B64" s="2" t="s">
        <v>68</v>
      </c>
      <c r="C64" s="4"/>
      <c r="D64" s="4"/>
      <c r="E64" s="12" t="s">
        <v>5195</v>
      </c>
      <c r="F64" s="5" t="s">
        <v>318</v>
      </c>
      <c r="G64" s="5" t="str">
        <f>HYPERLINK("mailto:news@thetalkstation.com","news@thetalkstation.com")</f>
        <v>news@thetalkstation.com</v>
      </c>
      <c r="H64" s="2" t="s">
        <v>3783</v>
      </c>
      <c r="I64" s="2" t="s">
        <v>3784</v>
      </c>
      <c r="J64" s="2" t="s">
        <v>30</v>
      </c>
      <c r="K64" s="2">
        <v>28557</v>
      </c>
      <c r="L64" s="2" t="s">
        <v>2561</v>
      </c>
      <c r="M64" s="2" t="s">
        <v>3785</v>
      </c>
      <c r="N64" s="16" t="s">
        <v>3786</v>
      </c>
    </row>
    <row r="65" spans="1:14" s="2" customFormat="1">
      <c r="A65" s="5" t="s">
        <v>3789</v>
      </c>
      <c r="B65" s="2" t="s">
        <v>3800</v>
      </c>
      <c r="C65" s="2" t="s">
        <v>555</v>
      </c>
      <c r="D65" s="2" t="s">
        <v>3801</v>
      </c>
      <c r="E65" s="16" t="s">
        <v>3797</v>
      </c>
      <c r="F65" s="5" t="s">
        <v>318</v>
      </c>
      <c r="G65" s="12" t="s">
        <v>3802</v>
      </c>
      <c r="H65" s="2" t="s">
        <v>3793</v>
      </c>
      <c r="I65" s="2" t="s">
        <v>108</v>
      </c>
      <c r="J65" s="2" t="s">
        <v>30</v>
      </c>
      <c r="K65" s="2">
        <v>27517</v>
      </c>
      <c r="L65" s="2" t="s">
        <v>109</v>
      </c>
      <c r="M65" s="2" t="s">
        <v>3794</v>
      </c>
      <c r="N65" s="5" t="s">
        <v>3795</v>
      </c>
    </row>
    <row r="66" spans="1:14" s="2" customFormat="1">
      <c r="A66" s="5" t="s">
        <v>3789</v>
      </c>
      <c r="B66" s="2" t="s">
        <v>3829</v>
      </c>
      <c r="C66" s="2" t="s">
        <v>1140</v>
      </c>
      <c r="D66" s="2" t="s">
        <v>3830</v>
      </c>
      <c r="E66" s="16" t="s">
        <v>3797</v>
      </c>
      <c r="F66" s="5" t="s">
        <v>318</v>
      </c>
      <c r="G66" s="16" t="s">
        <v>3831</v>
      </c>
      <c r="H66" s="2" t="s">
        <v>3793</v>
      </c>
      <c r="I66" s="2" t="s">
        <v>108</v>
      </c>
      <c r="J66" s="2" t="s">
        <v>30</v>
      </c>
      <c r="K66" s="2">
        <v>27517</v>
      </c>
      <c r="L66" s="2" t="s">
        <v>109</v>
      </c>
      <c r="M66" s="2" t="s">
        <v>3794</v>
      </c>
      <c r="N66" s="5" t="s">
        <v>3795</v>
      </c>
    </row>
    <row r="67" spans="1:14" s="2" customFormat="1">
      <c r="A67" s="5" t="s">
        <v>3789</v>
      </c>
      <c r="B67" s="2" t="s">
        <v>3803</v>
      </c>
      <c r="C67" s="2" t="s">
        <v>163</v>
      </c>
      <c r="D67" s="2" t="s">
        <v>3804</v>
      </c>
      <c r="E67" s="16" t="s">
        <v>3797</v>
      </c>
      <c r="F67" s="5" t="s">
        <v>318</v>
      </c>
      <c r="G67" s="12" t="s">
        <v>3805</v>
      </c>
      <c r="H67" s="2" t="s">
        <v>3793</v>
      </c>
      <c r="I67" s="2" t="s">
        <v>108</v>
      </c>
      <c r="J67" s="2" t="s">
        <v>30</v>
      </c>
      <c r="K67" s="2">
        <v>27517</v>
      </c>
      <c r="L67" s="2" t="s">
        <v>109</v>
      </c>
      <c r="M67" s="2" t="s">
        <v>3794</v>
      </c>
      <c r="N67" s="5" t="s">
        <v>3795</v>
      </c>
    </row>
    <row r="68" spans="1:14" s="2" customFormat="1">
      <c r="A68" s="5" t="s">
        <v>3789</v>
      </c>
      <c r="B68" s="2" t="s">
        <v>3816</v>
      </c>
      <c r="C68" s="2" t="s">
        <v>1150</v>
      </c>
      <c r="D68" s="2" t="s">
        <v>3817</v>
      </c>
      <c r="E68" s="16" t="s">
        <v>3797</v>
      </c>
      <c r="F68" s="5" t="s">
        <v>318</v>
      </c>
      <c r="G68" s="16" t="s">
        <v>3818</v>
      </c>
      <c r="H68" s="2" t="s">
        <v>3793</v>
      </c>
      <c r="I68" s="2" t="s">
        <v>108</v>
      </c>
      <c r="J68" s="2" t="s">
        <v>30</v>
      </c>
      <c r="K68" s="2">
        <v>27517</v>
      </c>
      <c r="L68" s="2" t="s">
        <v>109</v>
      </c>
      <c r="M68" s="2" t="s">
        <v>3794</v>
      </c>
      <c r="N68" s="5" t="s">
        <v>3795</v>
      </c>
    </row>
    <row r="69" spans="1:14" s="2" customFormat="1">
      <c r="A69" s="5" t="s">
        <v>3789</v>
      </c>
      <c r="B69" s="2" t="s">
        <v>446</v>
      </c>
      <c r="C69" s="2" t="s">
        <v>3819</v>
      </c>
      <c r="D69" s="2" t="s">
        <v>3820</v>
      </c>
      <c r="E69" s="5" t="str">
        <f>HYPERLINK("https://twitter.com/brentewolfe","@brentewolfe")</f>
        <v>@brentewolfe</v>
      </c>
      <c r="F69" s="5" t="s">
        <v>318</v>
      </c>
      <c r="G69" s="16" t="s">
        <v>3821</v>
      </c>
      <c r="H69" s="2" t="s">
        <v>3793</v>
      </c>
      <c r="I69" s="2" t="s">
        <v>108</v>
      </c>
      <c r="J69" s="2" t="s">
        <v>30</v>
      </c>
      <c r="K69" s="2">
        <v>27517</v>
      </c>
      <c r="L69" s="2" t="s">
        <v>109</v>
      </c>
      <c r="M69" s="2" t="s">
        <v>3794</v>
      </c>
      <c r="N69" s="5" t="s">
        <v>3795</v>
      </c>
    </row>
    <row r="70" spans="1:14" s="2" customFormat="1">
      <c r="A70" s="5" t="s">
        <v>3789</v>
      </c>
      <c r="B70" s="2" t="s">
        <v>3682</v>
      </c>
      <c r="C70" s="2" t="s">
        <v>102</v>
      </c>
      <c r="D70" s="2" t="s">
        <v>3806</v>
      </c>
      <c r="E70" s="16" t="s">
        <v>3807</v>
      </c>
      <c r="F70" s="5" t="s">
        <v>318</v>
      </c>
      <c r="G70" s="16" t="s">
        <v>3808</v>
      </c>
      <c r="H70" s="2" t="s">
        <v>3793</v>
      </c>
      <c r="I70" s="2" t="s">
        <v>108</v>
      </c>
      <c r="J70" s="2" t="s">
        <v>30</v>
      </c>
      <c r="K70" s="2">
        <v>27517</v>
      </c>
      <c r="L70" s="2" t="s">
        <v>109</v>
      </c>
      <c r="M70" s="2" t="s">
        <v>3794</v>
      </c>
      <c r="N70" s="16" t="s">
        <v>3795</v>
      </c>
    </row>
    <row r="71" spans="1:14" s="2" customFormat="1">
      <c r="A71" s="5" t="s">
        <v>3789</v>
      </c>
      <c r="B71" s="2" t="s">
        <v>3822</v>
      </c>
      <c r="C71" s="2" t="s">
        <v>3823</v>
      </c>
      <c r="D71" s="2" t="s">
        <v>1636</v>
      </c>
      <c r="E71" s="16" t="s">
        <v>3824</v>
      </c>
      <c r="F71" s="5" t="s">
        <v>318</v>
      </c>
      <c r="G71" s="16" t="s">
        <v>3825</v>
      </c>
      <c r="H71" s="2" t="s">
        <v>3793</v>
      </c>
      <c r="I71" s="2" t="s">
        <v>108</v>
      </c>
      <c r="J71" s="2" t="s">
        <v>30</v>
      </c>
      <c r="K71" s="2">
        <v>27517</v>
      </c>
      <c r="L71" s="2" t="s">
        <v>109</v>
      </c>
      <c r="M71" s="2" t="s">
        <v>3794</v>
      </c>
      <c r="N71" s="5" t="s">
        <v>3795</v>
      </c>
    </row>
    <row r="72" spans="1:14" s="2" customFormat="1">
      <c r="A72" s="5" t="s">
        <v>3789</v>
      </c>
      <c r="B72" s="2" t="s">
        <v>3829</v>
      </c>
      <c r="C72" s="2" t="s">
        <v>3832</v>
      </c>
      <c r="D72" s="2" t="s">
        <v>3013</v>
      </c>
      <c r="E72" s="16" t="s">
        <v>3797</v>
      </c>
      <c r="F72" s="5" t="s">
        <v>318</v>
      </c>
      <c r="G72" s="16" t="s">
        <v>3833</v>
      </c>
      <c r="H72" s="2" t="s">
        <v>3793</v>
      </c>
      <c r="I72" s="2" t="s">
        <v>108</v>
      </c>
      <c r="J72" s="2" t="s">
        <v>30</v>
      </c>
      <c r="K72" s="2">
        <v>27517</v>
      </c>
      <c r="L72" s="2" t="s">
        <v>109</v>
      </c>
      <c r="M72" s="2" t="s">
        <v>3794</v>
      </c>
      <c r="N72" s="5" t="s">
        <v>3795</v>
      </c>
    </row>
    <row r="73" spans="1:14" s="2" customFormat="1">
      <c r="A73" s="5" t="s">
        <v>3789</v>
      </c>
      <c r="B73" s="2" t="s">
        <v>3563</v>
      </c>
      <c r="C73" s="2" t="s">
        <v>92</v>
      </c>
      <c r="D73" s="2" t="s">
        <v>298</v>
      </c>
      <c r="E73" s="16" t="s">
        <v>3797</v>
      </c>
      <c r="F73" s="5" t="s">
        <v>318</v>
      </c>
      <c r="G73" s="16" t="s">
        <v>3834</v>
      </c>
      <c r="H73" s="2" t="s">
        <v>3793</v>
      </c>
      <c r="I73" s="2" t="s">
        <v>108</v>
      </c>
      <c r="J73" s="2" t="s">
        <v>30</v>
      </c>
      <c r="K73" s="2">
        <v>27517</v>
      </c>
      <c r="L73" s="2" t="s">
        <v>109</v>
      </c>
      <c r="M73" s="2" t="s">
        <v>3794</v>
      </c>
      <c r="N73" s="5" t="s">
        <v>3795</v>
      </c>
    </row>
    <row r="74" spans="1:14" s="2" customFormat="1">
      <c r="A74" s="5" t="s">
        <v>3789</v>
      </c>
      <c r="B74" s="2" t="s">
        <v>373</v>
      </c>
      <c r="C74" s="2" t="s">
        <v>92</v>
      </c>
      <c r="D74" s="2" t="s">
        <v>3814</v>
      </c>
      <c r="E74" s="16" t="s">
        <v>3815</v>
      </c>
      <c r="F74" s="5" t="s">
        <v>318</v>
      </c>
      <c r="G74" s="5" t="str">
        <f>HYPERLINK("mailto:ddewitt@wunc.org","ddewitt@wunc.org")</f>
        <v>ddewitt@wunc.org</v>
      </c>
      <c r="H74" s="2" t="s">
        <v>3793</v>
      </c>
      <c r="I74" s="2" t="s">
        <v>108</v>
      </c>
      <c r="J74" s="2" t="s">
        <v>30</v>
      </c>
      <c r="K74" s="2">
        <v>27517</v>
      </c>
      <c r="L74" s="2" t="s">
        <v>109</v>
      </c>
      <c r="M74" s="2" t="s">
        <v>3794</v>
      </c>
      <c r="N74" s="5" t="s">
        <v>3795</v>
      </c>
    </row>
    <row r="75" spans="1:14" s="2" customFormat="1">
      <c r="A75" s="5" t="s">
        <v>3789</v>
      </c>
      <c r="B75" s="2" t="s">
        <v>3812</v>
      </c>
      <c r="C75" s="2" t="s">
        <v>1092</v>
      </c>
      <c r="D75" s="2" t="s">
        <v>2465</v>
      </c>
      <c r="E75" s="5" t="str">
        <f>HYPERLINK("https://twitter.com/erichodge1","@erichodge1")</f>
        <v>@erichodge1</v>
      </c>
      <c r="F75" s="5" t="s">
        <v>318</v>
      </c>
      <c r="G75" s="16" t="s">
        <v>3813</v>
      </c>
      <c r="H75" s="2" t="s">
        <v>3793</v>
      </c>
      <c r="I75" s="2" t="s">
        <v>108</v>
      </c>
      <c r="J75" s="2" t="s">
        <v>30</v>
      </c>
      <c r="K75" s="2">
        <v>27517</v>
      </c>
      <c r="L75" s="2" t="s">
        <v>109</v>
      </c>
      <c r="M75" s="2" t="s">
        <v>3794</v>
      </c>
      <c r="N75" s="5" t="s">
        <v>3795</v>
      </c>
    </row>
    <row r="76" spans="1:14" s="2" customFormat="1">
      <c r="A76" s="5" t="s">
        <v>3789</v>
      </c>
      <c r="B76" s="2" t="s">
        <v>3809</v>
      </c>
      <c r="C76" s="2" t="s">
        <v>1924</v>
      </c>
      <c r="D76" s="2" t="s">
        <v>3810</v>
      </c>
      <c r="E76" s="5" t="str">
        <f>HYPERLINK("https://twitter.com/state_of_things","@state_of_things")</f>
        <v>@state_of_things</v>
      </c>
      <c r="F76" s="5" t="s">
        <v>318</v>
      </c>
      <c r="G76" s="16" t="s">
        <v>3811</v>
      </c>
      <c r="H76" s="2" t="s">
        <v>3793</v>
      </c>
      <c r="I76" s="2" t="s">
        <v>108</v>
      </c>
      <c r="J76" s="2" t="s">
        <v>30</v>
      </c>
      <c r="K76" s="2">
        <v>27517</v>
      </c>
      <c r="L76" s="2" t="s">
        <v>109</v>
      </c>
      <c r="M76" s="2" t="s">
        <v>3794</v>
      </c>
      <c r="N76" s="5" t="s">
        <v>3795</v>
      </c>
    </row>
    <row r="77" spans="1:14" s="2" customFormat="1">
      <c r="A77" s="5" t="s">
        <v>3789</v>
      </c>
      <c r="B77" s="2" t="s">
        <v>3798</v>
      </c>
      <c r="C77" s="2" t="s">
        <v>1891</v>
      </c>
      <c r="D77" s="2" t="s">
        <v>3799</v>
      </c>
      <c r="E77" s="5" t="str">
        <f>HYPERLINK("https://twitter.com/jasondebruyn","@jasondebruyn")</f>
        <v>@jasondebruyn</v>
      </c>
      <c r="F77" s="5" t="s">
        <v>318</v>
      </c>
      <c r="G77" s="12" t="str">
        <f>HYPERLINK("mailto:jdebruyn@wunc.org","jdebruyn@wunc.org")</f>
        <v>jdebruyn@wunc.org</v>
      </c>
      <c r="H77" s="2" t="s">
        <v>3793</v>
      </c>
      <c r="I77" s="2" t="s">
        <v>108</v>
      </c>
      <c r="J77" s="2" t="s">
        <v>30</v>
      </c>
      <c r="K77" s="2">
        <v>27517</v>
      </c>
      <c r="L77" s="2" t="s">
        <v>109</v>
      </c>
      <c r="M77" s="2" t="s">
        <v>3794</v>
      </c>
      <c r="N77" s="5" t="s">
        <v>3795</v>
      </c>
    </row>
    <row r="78" spans="1:14" s="2" customFormat="1">
      <c r="A78" s="5" t="s">
        <v>3789</v>
      </c>
      <c r="B78" s="2" t="s">
        <v>3846</v>
      </c>
      <c r="C78" s="2" t="s">
        <v>3847</v>
      </c>
      <c r="D78" s="2" t="s">
        <v>590</v>
      </c>
      <c r="E78" s="5" t="str">
        <f>HYPERLINK("https://twitter.com/JayatWUNC","@JayatWUNC")</f>
        <v>@JayatWUNC</v>
      </c>
      <c r="F78" s="5" t="s">
        <v>318</v>
      </c>
      <c r="G78" s="5" t="str">
        <f>HYPERLINK("mailto:jprice@wunc.org","jprice@wunc.org")</f>
        <v>jprice@wunc.org</v>
      </c>
      <c r="H78" s="2" t="s">
        <v>3793</v>
      </c>
      <c r="I78" s="2" t="s">
        <v>108</v>
      </c>
      <c r="J78" s="2" t="s">
        <v>30</v>
      </c>
      <c r="K78" s="2">
        <v>27517</v>
      </c>
      <c r="L78" s="2" t="s">
        <v>109</v>
      </c>
      <c r="M78" s="2" t="s">
        <v>3794</v>
      </c>
      <c r="N78" s="5" t="s">
        <v>3795</v>
      </c>
    </row>
    <row r="79" spans="1:14" s="2" customFormat="1">
      <c r="A79" s="5" t="s">
        <v>3789</v>
      </c>
      <c r="B79" s="2" t="s">
        <v>1916</v>
      </c>
      <c r="C79" s="2" t="s">
        <v>1197</v>
      </c>
      <c r="D79" s="2" t="s">
        <v>3790</v>
      </c>
      <c r="E79" s="5" t="s">
        <v>3791</v>
      </c>
      <c r="F79" s="5" t="s">
        <v>318</v>
      </c>
      <c r="G79" s="16" t="s">
        <v>3792</v>
      </c>
      <c r="H79" s="2" t="s">
        <v>3793</v>
      </c>
      <c r="I79" s="2" t="s">
        <v>108</v>
      </c>
      <c r="J79" s="2" t="s">
        <v>30</v>
      </c>
      <c r="K79" s="2">
        <v>27517</v>
      </c>
      <c r="L79" s="2" t="s">
        <v>109</v>
      </c>
      <c r="M79" s="2" t="s">
        <v>3794</v>
      </c>
      <c r="N79" s="5" t="s">
        <v>3795</v>
      </c>
    </row>
    <row r="80" spans="1:14" s="2" customFormat="1">
      <c r="A80" s="5" t="s">
        <v>3789</v>
      </c>
      <c r="B80" s="2" t="s">
        <v>3601</v>
      </c>
      <c r="C80" s="2" t="s">
        <v>3826</v>
      </c>
      <c r="D80" s="2" t="s">
        <v>1768</v>
      </c>
      <c r="E80" s="16" t="s">
        <v>3797</v>
      </c>
      <c r="F80" s="5" t="s">
        <v>318</v>
      </c>
      <c r="G80" s="16" t="s">
        <v>3827</v>
      </c>
      <c r="H80" s="2" t="s">
        <v>3793</v>
      </c>
      <c r="I80" s="2" t="s">
        <v>108</v>
      </c>
      <c r="J80" s="2" t="s">
        <v>30</v>
      </c>
      <c r="K80" s="2">
        <v>27517</v>
      </c>
      <c r="L80" s="2" t="s">
        <v>109</v>
      </c>
      <c r="M80" s="2" t="s">
        <v>3794</v>
      </c>
      <c r="N80" s="5" t="s">
        <v>3795</v>
      </c>
    </row>
    <row r="81" spans="1:14" s="2" customFormat="1">
      <c r="A81" s="5" t="s">
        <v>3789</v>
      </c>
      <c r="B81" s="2" t="s">
        <v>3840</v>
      </c>
      <c r="C81" s="2" t="s">
        <v>3841</v>
      </c>
      <c r="D81" s="2" t="s">
        <v>3842</v>
      </c>
      <c r="E81" s="5" t="str">
        <f>HYPERLINK("https://twitter.com/LeonedaInge","@LeonedaInge")</f>
        <v>@LeonedaInge</v>
      </c>
      <c r="F81" s="5" t="s">
        <v>318</v>
      </c>
      <c r="G81" s="5" t="str">
        <f>HYPERLINK("mailto:linge@wunc.org","linge@wunc.org")</f>
        <v>linge@wunc.org</v>
      </c>
      <c r="H81" s="2" t="s">
        <v>3793</v>
      </c>
      <c r="I81" s="2" t="s">
        <v>108</v>
      </c>
      <c r="J81" s="2" t="s">
        <v>30</v>
      </c>
      <c r="K81" s="2">
        <v>27517</v>
      </c>
      <c r="L81" s="2" t="s">
        <v>109</v>
      </c>
      <c r="M81" s="2" t="s">
        <v>3794</v>
      </c>
      <c r="N81" s="5" t="s">
        <v>3795</v>
      </c>
    </row>
    <row r="82" spans="1:14" s="2" customFormat="1">
      <c r="A82" s="5" t="s">
        <v>3789</v>
      </c>
      <c r="B82" s="2" t="s">
        <v>719</v>
      </c>
      <c r="C82" s="2" t="s">
        <v>809</v>
      </c>
      <c r="D82" s="2" t="s">
        <v>2725</v>
      </c>
      <c r="E82" s="16" t="s">
        <v>3797</v>
      </c>
      <c r="F82" s="5" t="s">
        <v>318</v>
      </c>
      <c r="G82" s="16" t="s">
        <v>3835</v>
      </c>
      <c r="H82" s="2" t="s">
        <v>3793</v>
      </c>
      <c r="I82" s="2" t="s">
        <v>108</v>
      </c>
      <c r="J82" s="2" t="s">
        <v>30</v>
      </c>
      <c r="K82" s="2">
        <v>27517</v>
      </c>
      <c r="L82" s="2" t="s">
        <v>109</v>
      </c>
      <c r="M82" s="2" t="s">
        <v>3794</v>
      </c>
      <c r="N82" s="5" t="s">
        <v>3795</v>
      </c>
    </row>
    <row r="83" spans="1:14" s="2" customFormat="1">
      <c r="A83" s="5" t="s">
        <v>3789</v>
      </c>
      <c r="B83" s="2" t="s">
        <v>3836</v>
      </c>
      <c r="C83" s="2" t="s">
        <v>3837</v>
      </c>
      <c r="D83" s="2" t="s">
        <v>3838</v>
      </c>
      <c r="E83" s="16" t="s">
        <v>3797</v>
      </c>
      <c r="F83" s="5" t="s">
        <v>318</v>
      </c>
      <c r="G83" s="16" t="s">
        <v>3839</v>
      </c>
      <c r="H83" s="2" t="s">
        <v>3793</v>
      </c>
      <c r="I83" s="2" t="s">
        <v>108</v>
      </c>
      <c r="J83" s="2" t="s">
        <v>30</v>
      </c>
      <c r="K83" s="2">
        <v>27517</v>
      </c>
      <c r="L83" s="2" t="s">
        <v>109</v>
      </c>
      <c r="M83" s="2" t="s">
        <v>3794</v>
      </c>
      <c r="N83" s="5" t="s">
        <v>3795</v>
      </c>
    </row>
    <row r="84" spans="1:14" s="2" customFormat="1">
      <c r="A84" s="5" t="s">
        <v>3789</v>
      </c>
      <c r="B84" s="2" t="s">
        <v>3828</v>
      </c>
      <c r="C84" s="2" t="s">
        <v>1056</v>
      </c>
      <c r="D84" s="2" t="s">
        <v>2530</v>
      </c>
      <c r="E84" s="5" t="str">
        <f>HYPERLINK("https://twitter.com/martinezrl","@martinezrl")</f>
        <v>@martinezrl</v>
      </c>
      <c r="F84" s="5" t="s">
        <v>318</v>
      </c>
      <c r="G84" s="5" t="str">
        <f>HYPERLINK("mailto:rmartinez@wunc.org","rmartinez@wunc.org")</f>
        <v>rmartinez@wunc.org</v>
      </c>
      <c r="H84" s="2" t="s">
        <v>3793</v>
      </c>
      <c r="I84" s="2" t="s">
        <v>108</v>
      </c>
      <c r="J84" s="2" t="s">
        <v>30</v>
      </c>
      <c r="K84" s="2">
        <v>27517</v>
      </c>
      <c r="L84" s="2" t="s">
        <v>109</v>
      </c>
      <c r="M84" s="2" t="s">
        <v>3794</v>
      </c>
      <c r="N84" s="5" t="s">
        <v>3795</v>
      </c>
    </row>
    <row r="85" spans="1:14" s="2" customFormat="1">
      <c r="A85" s="5" t="s">
        <v>3789</v>
      </c>
      <c r="B85" s="2" t="s">
        <v>629</v>
      </c>
      <c r="C85" s="2" t="s">
        <v>3843</v>
      </c>
      <c r="D85" s="2" t="s">
        <v>944</v>
      </c>
      <c r="E85" s="16" t="s">
        <v>3844</v>
      </c>
      <c r="F85" s="5" t="s">
        <v>318</v>
      </c>
      <c r="G85" s="5" t="s">
        <v>3845</v>
      </c>
      <c r="H85" s="2" t="s">
        <v>3793</v>
      </c>
      <c r="I85" s="2" t="s">
        <v>108</v>
      </c>
      <c r="J85" s="2" t="s">
        <v>30</v>
      </c>
      <c r="K85" s="2">
        <v>27517</v>
      </c>
      <c r="L85" s="2" t="s">
        <v>109</v>
      </c>
      <c r="M85" s="2" t="s">
        <v>3794</v>
      </c>
      <c r="N85" s="5" t="s">
        <v>3795</v>
      </c>
    </row>
    <row r="86" spans="1:14" s="2" customFormat="1">
      <c r="A86" s="5" t="s">
        <v>3789</v>
      </c>
      <c r="B86" s="2" t="s">
        <v>3796</v>
      </c>
      <c r="C86" s="2" t="s">
        <v>1445</v>
      </c>
      <c r="D86" s="2" t="s">
        <v>3511</v>
      </c>
      <c r="E86" s="16" t="s">
        <v>3797</v>
      </c>
      <c r="F86" s="5" t="s">
        <v>318</v>
      </c>
      <c r="G86" s="5" t="str">
        <f>HYPERLINK("mailto:wmichaels@wunc.org","wmichaels@wunc.org")</f>
        <v>wmichaels@wunc.org</v>
      </c>
      <c r="H86" s="2" t="s">
        <v>3793</v>
      </c>
      <c r="I86" s="2" t="s">
        <v>108</v>
      </c>
      <c r="J86" s="2" t="s">
        <v>30</v>
      </c>
      <c r="K86" s="4">
        <v>27517</v>
      </c>
      <c r="L86" s="2" t="s">
        <v>109</v>
      </c>
      <c r="M86" s="2" t="s">
        <v>3794</v>
      </c>
      <c r="N86" s="5" t="s">
        <v>3795</v>
      </c>
    </row>
    <row r="87" spans="1:14" s="2" customFormat="1">
      <c r="A87" s="5" t="s">
        <v>3789</v>
      </c>
      <c r="B87" s="2" t="s">
        <v>68</v>
      </c>
      <c r="E87" s="5" t="str">
        <f>HYPERLINK("https://twitter.com/wunc","@wunc")</f>
        <v>@wunc</v>
      </c>
      <c r="F87" s="5" t="s">
        <v>318</v>
      </c>
      <c r="G87" s="5" t="str">
        <f>HYPERLINK("mailto:news@wunc.org","news@wunc.org")</f>
        <v>news@wunc.org</v>
      </c>
      <c r="H87" s="2" t="s">
        <v>3793</v>
      </c>
      <c r="I87" s="2" t="s">
        <v>108</v>
      </c>
      <c r="J87" s="2" t="s">
        <v>30</v>
      </c>
      <c r="K87" s="2">
        <v>27517</v>
      </c>
      <c r="L87" s="2" t="s">
        <v>109</v>
      </c>
      <c r="M87" s="2" t="s">
        <v>3794</v>
      </c>
      <c r="N87" s="5" t="s">
        <v>3795</v>
      </c>
    </row>
    <row r="88" spans="1:14" s="2" customFormat="1">
      <c r="A88" s="5" t="s">
        <v>3848</v>
      </c>
      <c r="B88" s="2" t="s">
        <v>3869</v>
      </c>
      <c r="C88" s="2" t="s">
        <v>15</v>
      </c>
      <c r="D88" s="4"/>
      <c r="E88" s="16" t="s">
        <v>5206</v>
      </c>
      <c r="F88" s="5" t="s">
        <v>135</v>
      </c>
      <c r="G88" s="5" t="str">
        <f>HYPERLINK("mailto:cltnews@charter.com","cltnews@charter.com")</f>
        <v>cltnews@charter.com</v>
      </c>
      <c r="H88" s="2" t="s">
        <v>3860</v>
      </c>
      <c r="I88" s="2" t="s">
        <v>322</v>
      </c>
      <c r="J88" s="2" t="s">
        <v>30</v>
      </c>
      <c r="K88" s="2">
        <v>28202</v>
      </c>
      <c r="L88" s="2" t="s">
        <v>334</v>
      </c>
      <c r="M88" s="2" t="s">
        <v>3861</v>
      </c>
      <c r="N88" s="5" t="s">
        <v>3855</v>
      </c>
    </row>
    <row r="89" spans="1:14" s="2" customFormat="1">
      <c r="A89" s="5" t="s">
        <v>3848</v>
      </c>
      <c r="B89" s="2" t="s">
        <v>3870</v>
      </c>
      <c r="C89" s="2" t="s">
        <v>15</v>
      </c>
      <c r="D89" s="4"/>
      <c r="E89" s="16" t="s">
        <v>5207</v>
      </c>
      <c r="F89" s="5" t="s">
        <v>135</v>
      </c>
      <c r="G89" s="5" t="str">
        <f>HYPERLINK("mailto:triadnews@charter.com","triadnews@charter.com")</f>
        <v>triadnews@charter.com</v>
      </c>
      <c r="H89" s="2" t="s">
        <v>3871</v>
      </c>
      <c r="I89" s="2" t="s">
        <v>44</v>
      </c>
      <c r="J89" s="2" t="s">
        <v>30</v>
      </c>
      <c r="K89" s="2">
        <v>27410</v>
      </c>
      <c r="L89" s="2" t="s">
        <v>45</v>
      </c>
      <c r="M89" s="2" t="s">
        <v>3872</v>
      </c>
      <c r="N89" s="5" t="s">
        <v>3855</v>
      </c>
    </row>
    <row r="90" spans="1:14" s="2" customFormat="1">
      <c r="A90" s="5" t="s">
        <v>3848</v>
      </c>
      <c r="B90" s="2" t="s">
        <v>3873</v>
      </c>
      <c r="C90" s="2" t="s">
        <v>15</v>
      </c>
      <c r="D90" s="4"/>
      <c r="E90" s="16" t="s">
        <v>5209</v>
      </c>
      <c r="F90" s="5" t="s">
        <v>135</v>
      </c>
      <c r="G90" s="5" t="str">
        <f>HYPERLINK("mailto:centralncnews@twcnews.com","centralncnews@twcnews.com")</f>
        <v>centralncnews@twcnews.com</v>
      </c>
      <c r="H90" s="2" t="s">
        <v>3853</v>
      </c>
      <c r="I90" s="2" t="s">
        <v>226</v>
      </c>
      <c r="J90" s="2" t="s">
        <v>30</v>
      </c>
      <c r="K90" s="2">
        <v>27604</v>
      </c>
      <c r="L90" s="2" t="s">
        <v>227</v>
      </c>
      <c r="M90" s="2" t="s">
        <v>3874</v>
      </c>
      <c r="N90" s="16" t="s">
        <v>5208</v>
      </c>
    </row>
    <row r="91" spans="1:14" s="2" customFormat="1">
      <c r="A91" s="5" t="s">
        <v>3848</v>
      </c>
      <c r="B91" s="2" t="s">
        <v>3875</v>
      </c>
      <c r="C91" s="2" t="s">
        <v>3880</v>
      </c>
      <c r="D91" s="4" t="s">
        <v>3881</v>
      </c>
      <c r="E91" s="12" t="s">
        <v>3882</v>
      </c>
      <c r="F91" s="5" t="s">
        <v>135</v>
      </c>
      <c r="G91" s="5" t="s">
        <v>3883</v>
      </c>
      <c r="H91" s="2" t="s">
        <v>3853</v>
      </c>
      <c r="I91" s="2" t="s">
        <v>226</v>
      </c>
      <c r="J91" s="2" t="s">
        <v>30</v>
      </c>
      <c r="K91" s="2">
        <v>27604</v>
      </c>
      <c r="L91" s="2" t="s">
        <v>227</v>
      </c>
      <c r="M91" s="2" t="s">
        <v>3854</v>
      </c>
      <c r="N91" s="5" t="s">
        <v>3855</v>
      </c>
    </row>
    <row r="92" spans="1:14" s="2" customFormat="1">
      <c r="A92" s="5" t="s">
        <v>3848</v>
      </c>
      <c r="B92" s="2" t="s">
        <v>3888</v>
      </c>
      <c r="C92" s="2" t="s">
        <v>701</v>
      </c>
      <c r="D92" s="2" t="s">
        <v>971</v>
      </c>
      <c r="E92" s="16" t="s">
        <v>3892</v>
      </c>
      <c r="F92" s="5" t="s">
        <v>135</v>
      </c>
      <c r="G92" s="5" t="str">
        <f>HYPERLINK("mailto:christopher.williams@charter.com","christopher.williams@charter.com")</f>
        <v>christopher.williams@charter.com</v>
      </c>
      <c r="H92" s="2" t="s">
        <v>3853</v>
      </c>
      <c r="I92" s="2" t="s">
        <v>226</v>
      </c>
      <c r="J92" s="2" t="s">
        <v>30</v>
      </c>
      <c r="K92" s="2">
        <v>27604</v>
      </c>
      <c r="L92" s="2" t="s">
        <v>227</v>
      </c>
      <c r="M92" s="2" t="s">
        <v>3854</v>
      </c>
      <c r="N92" s="5" t="s">
        <v>3855</v>
      </c>
    </row>
    <row r="93" spans="1:14" s="2" customFormat="1">
      <c r="A93" s="5" t="s">
        <v>3848</v>
      </c>
      <c r="B93" s="2" t="s">
        <v>3897</v>
      </c>
      <c r="C93" s="2" t="s">
        <v>3898</v>
      </c>
      <c r="D93" s="2" t="s">
        <v>3899</v>
      </c>
      <c r="E93" s="16" t="s">
        <v>3900</v>
      </c>
      <c r="F93" s="5" t="s">
        <v>135</v>
      </c>
      <c r="G93" s="5" t="str">
        <f>HYPERLINK("mailto:claudine.chalfant@charter.com","claudine.chalfant@charter.com")</f>
        <v>claudine.chalfant@charter.com</v>
      </c>
      <c r="H93" s="2" t="s">
        <v>3860</v>
      </c>
      <c r="I93" s="2" t="s">
        <v>322</v>
      </c>
      <c r="J93" s="2" t="s">
        <v>30</v>
      </c>
      <c r="K93" s="2">
        <v>28202</v>
      </c>
      <c r="L93" s="2" t="s">
        <v>334</v>
      </c>
      <c r="M93" s="2" t="s">
        <v>3861</v>
      </c>
      <c r="N93" s="5" t="s">
        <v>3855</v>
      </c>
    </row>
    <row r="94" spans="1:14" s="2" customFormat="1">
      <c r="A94" s="5" t="s">
        <v>3848</v>
      </c>
      <c r="B94" s="2" t="s">
        <v>3884</v>
      </c>
      <c r="C94" s="2" t="s">
        <v>3885</v>
      </c>
      <c r="D94" s="4" t="s">
        <v>2427</v>
      </c>
      <c r="E94" s="12" t="s">
        <v>3886</v>
      </c>
      <c r="F94" s="5" t="s">
        <v>135</v>
      </c>
      <c r="G94" s="16" t="s">
        <v>3887</v>
      </c>
      <c r="H94" s="2" t="s">
        <v>3860</v>
      </c>
      <c r="I94" s="2" t="s">
        <v>322</v>
      </c>
      <c r="J94" s="2" t="s">
        <v>30</v>
      </c>
      <c r="K94" s="2">
        <v>28202</v>
      </c>
      <c r="L94" s="2" t="s">
        <v>334</v>
      </c>
      <c r="M94" s="2" t="s">
        <v>3861</v>
      </c>
      <c r="N94" s="5" t="s">
        <v>3855</v>
      </c>
    </row>
    <row r="95" spans="1:14" s="2" customFormat="1">
      <c r="A95" s="5" t="s">
        <v>3848</v>
      </c>
      <c r="B95" s="2" t="s">
        <v>452</v>
      </c>
      <c r="C95" s="2" t="s">
        <v>3901</v>
      </c>
      <c r="D95" s="2" t="s">
        <v>3902</v>
      </c>
      <c r="E95" s="16" t="s">
        <v>3903</v>
      </c>
      <c r="F95" s="5" t="s">
        <v>135</v>
      </c>
      <c r="G95" s="16" t="s">
        <v>3904</v>
      </c>
      <c r="H95" s="2" t="s">
        <v>3860</v>
      </c>
      <c r="I95" s="2" t="s">
        <v>322</v>
      </c>
      <c r="J95" s="2" t="s">
        <v>30</v>
      </c>
      <c r="K95" s="2">
        <v>28202</v>
      </c>
      <c r="L95" s="2" t="s">
        <v>334</v>
      </c>
      <c r="M95" s="2" t="s">
        <v>3861</v>
      </c>
      <c r="N95" s="16" t="s">
        <v>3855</v>
      </c>
    </row>
    <row r="96" spans="1:14" s="2" customFormat="1">
      <c r="A96" s="5" t="s">
        <v>3848</v>
      </c>
      <c r="B96" s="2" t="s">
        <v>3856</v>
      </c>
      <c r="C96" s="2" t="s">
        <v>2118</v>
      </c>
      <c r="D96" s="2" t="s">
        <v>3857</v>
      </c>
      <c r="E96" s="16" t="s">
        <v>3858</v>
      </c>
      <c r="F96" s="5" t="s">
        <v>135</v>
      </c>
      <c r="G96" s="16" t="s">
        <v>3859</v>
      </c>
      <c r="H96" s="2" t="s">
        <v>3860</v>
      </c>
      <c r="I96" s="2" t="s">
        <v>322</v>
      </c>
      <c r="J96" s="2" t="s">
        <v>30</v>
      </c>
      <c r="K96" s="2">
        <v>28202</v>
      </c>
      <c r="L96" s="2" t="s">
        <v>334</v>
      </c>
      <c r="M96" s="2" t="s">
        <v>3861</v>
      </c>
      <c r="N96" s="5" t="s">
        <v>3855</v>
      </c>
    </row>
    <row r="97" spans="1:14" s="2" customFormat="1">
      <c r="A97" s="5" t="s">
        <v>3848</v>
      </c>
      <c r="B97" s="2" t="s">
        <v>3864</v>
      </c>
      <c r="C97" s="2" t="s">
        <v>3865</v>
      </c>
      <c r="D97" s="2" t="s">
        <v>3866</v>
      </c>
      <c r="E97" s="16" t="s">
        <v>3867</v>
      </c>
      <c r="F97" s="5" t="s">
        <v>135</v>
      </c>
      <c r="G97" s="16" t="s">
        <v>3868</v>
      </c>
      <c r="H97" s="2" t="s">
        <v>3853</v>
      </c>
      <c r="I97" s="2" t="s">
        <v>226</v>
      </c>
      <c r="J97" s="2" t="s">
        <v>30</v>
      </c>
      <c r="K97" s="2">
        <v>27604</v>
      </c>
      <c r="L97" s="2" t="s">
        <v>227</v>
      </c>
      <c r="M97" s="2" t="s">
        <v>3854</v>
      </c>
      <c r="N97" s="5" t="s">
        <v>3855</v>
      </c>
    </row>
    <row r="98" spans="1:14" s="2" customFormat="1">
      <c r="A98" s="5" t="s">
        <v>3848</v>
      </c>
      <c r="B98" s="2" t="s">
        <v>3888</v>
      </c>
      <c r="C98" s="2" t="s">
        <v>3889</v>
      </c>
      <c r="D98" s="4" t="s">
        <v>3890</v>
      </c>
      <c r="E98" s="12" t="s">
        <v>3891</v>
      </c>
      <c r="F98" s="5" t="s">
        <v>135</v>
      </c>
      <c r="G98" s="5" t="str">
        <f>HYPERLINK("mailto:linnie.supall@charter.com","linnie.supall@charter.com")</f>
        <v>linnie.supall@charter.com</v>
      </c>
      <c r="H98" s="2" t="s">
        <v>3853</v>
      </c>
      <c r="I98" s="2" t="s">
        <v>226</v>
      </c>
      <c r="J98" s="2" t="s">
        <v>30</v>
      </c>
      <c r="K98" s="2">
        <v>27604</v>
      </c>
      <c r="L98" s="2" t="s">
        <v>227</v>
      </c>
      <c r="M98" s="2" t="s">
        <v>3854</v>
      </c>
      <c r="N98" s="5" t="s">
        <v>3855</v>
      </c>
    </row>
    <row r="99" spans="1:14" s="2" customFormat="1">
      <c r="A99" s="5" t="s">
        <v>3848</v>
      </c>
      <c r="B99" s="2" t="s">
        <v>3893</v>
      </c>
      <c r="C99" s="2" t="s">
        <v>3894</v>
      </c>
      <c r="D99" s="2" t="s">
        <v>3895</v>
      </c>
      <c r="E99" s="16" t="s">
        <v>3896</v>
      </c>
      <c r="F99" s="5" t="s">
        <v>135</v>
      </c>
      <c r="G99" s="5" t="str">
        <f>HYPERLINK("mailto:loretta.boniti@charter.com","loretta.boniti@charter.com")</f>
        <v>loretta.boniti@charter.com</v>
      </c>
      <c r="H99" s="2" t="s">
        <v>3853</v>
      </c>
      <c r="I99" s="2" t="s">
        <v>226</v>
      </c>
      <c r="J99" s="2" t="s">
        <v>30</v>
      </c>
      <c r="K99" s="2">
        <v>27604</v>
      </c>
      <c r="L99" s="2" t="s">
        <v>227</v>
      </c>
      <c r="M99" s="2" t="s">
        <v>3854</v>
      </c>
      <c r="N99" s="5" t="s">
        <v>3855</v>
      </c>
    </row>
    <row r="100" spans="1:14" s="2" customFormat="1">
      <c r="A100" s="5" t="s">
        <v>3848</v>
      </c>
      <c r="B100" s="2" t="s">
        <v>3875</v>
      </c>
      <c r="C100" s="2" t="s">
        <v>3876</v>
      </c>
      <c r="D100" s="2" t="s">
        <v>3877</v>
      </c>
      <c r="E100" s="5" t="s">
        <v>3878</v>
      </c>
      <c r="F100" s="5" t="s">
        <v>135</v>
      </c>
      <c r="G100" s="16" t="s">
        <v>3879</v>
      </c>
      <c r="H100" s="2" t="s">
        <v>3853</v>
      </c>
      <c r="I100" s="2" t="s">
        <v>226</v>
      </c>
      <c r="J100" s="2" t="s">
        <v>30</v>
      </c>
      <c r="K100" s="2">
        <v>27604</v>
      </c>
      <c r="L100" s="2" t="s">
        <v>227</v>
      </c>
      <c r="M100" s="2" t="s">
        <v>3854</v>
      </c>
      <c r="N100" s="5" t="s">
        <v>3855</v>
      </c>
    </row>
    <row r="101" spans="1:14" s="2" customFormat="1">
      <c r="A101" s="5" t="s">
        <v>3848</v>
      </c>
      <c r="B101" s="2" t="s">
        <v>3905</v>
      </c>
      <c r="C101" s="2" t="s">
        <v>3911</v>
      </c>
      <c r="D101" s="2" t="s">
        <v>3912</v>
      </c>
      <c r="E101" s="16" t="s">
        <v>3913</v>
      </c>
      <c r="F101" s="5" t="s">
        <v>135</v>
      </c>
      <c r="G101" s="16" t="s">
        <v>3914</v>
      </c>
      <c r="H101" s="2" t="s">
        <v>3909</v>
      </c>
      <c r="I101" s="2" t="s">
        <v>226</v>
      </c>
      <c r="J101" s="2" t="s">
        <v>30</v>
      </c>
      <c r="K101" s="2">
        <v>27604</v>
      </c>
      <c r="L101" s="2" t="s">
        <v>227</v>
      </c>
      <c r="M101" s="2" t="s">
        <v>3910</v>
      </c>
      <c r="N101" s="5" t="s">
        <v>3855</v>
      </c>
    </row>
    <row r="102" spans="1:14" s="2" customFormat="1">
      <c r="A102" s="5" t="s">
        <v>3848</v>
      </c>
      <c r="B102" s="2" t="s">
        <v>3849</v>
      </c>
      <c r="C102" s="4" t="s">
        <v>1383</v>
      </c>
      <c r="D102" s="4" t="s">
        <v>3850</v>
      </c>
      <c r="E102" s="16" t="s">
        <v>3851</v>
      </c>
      <c r="F102" s="5" t="s">
        <v>135</v>
      </c>
      <c r="G102" s="16" t="s">
        <v>3852</v>
      </c>
      <c r="H102" s="2" t="s">
        <v>3853</v>
      </c>
      <c r="I102" s="2" t="s">
        <v>226</v>
      </c>
      <c r="J102" s="2" t="s">
        <v>30</v>
      </c>
      <c r="K102" s="2">
        <v>27604</v>
      </c>
      <c r="L102" s="2" t="s">
        <v>227</v>
      </c>
      <c r="M102" s="2" t="s">
        <v>3854</v>
      </c>
      <c r="N102" s="5" t="s">
        <v>3855</v>
      </c>
    </row>
    <row r="103" spans="1:14" s="2" customFormat="1">
      <c r="A103" s="5" t="s">
        <v>3848</v>
      </c>
      <c r="B103" s="2" t="s">
        <v>3905</v>
      </c>
      <c r="C103" s="2" t="s">
        <v>3906</v>
      </c>
      <c r="D103" s="2" t="s">
        <v>3907</v>
      </c>
      <c r="E103" s="16" t="s">
        <v>3908</v>
      </c>
      <c r="F103" s="5" t="s">
        <v>135</v>
      </c>
      <c r="G103" s="5" t="str">
        <f>HYPERLINK("mailto:tara.herrshaft@charter.com","tara.herrshaft@charter.com")</f>
        <v>tara.herrshaft@charter.com</v>
      </c>
      <c r="H103" s="2" t="s">
        <v>3909</v>
      </c>
      <c r="I103" s="2" t="s">
        <v>226</v>
      </c>
      <c r="J103" s="2" t="s">
        <v>30</v>
      </c>
      <c r="K103" s="2">
        <v>27604</v>
      </c>
      <c r="L103" s="2" t="s">
        <v>227</v>
      </c>
      <c r="M103" s="2" t="s">
        <v>3910</v>
      </c>
      <c r="N103" s="5" t="s">
        <v>3855</v>
      </c>
    </row>
    <row r="104" spans="1:14" s="2" customFormat="1">
      <c r="A104" s="5" t="s">
        <v>3848</v>
      </c>
      <c r="B104" s="2" t="s">
        <v>3862</v>
      </c>
      <c r="C104" s="2" t="s">
        <v>603</v>
      </c>
      <c r="D104" s="2" t="s">
        <v>3863</v>
      </c>
      <c r="E104" s="5" t="str">
        <f>HYPERLINK("https://twitter.com/BoyumTWCnews","@BoyumTWCnews")</f>
        <v>@BoyumTWCnews</v>
      </c>
      <c r="F104" s="5" t="s">
        <v>135</v>
      </c>
      <c r="G104" s="5" t="str">
        <f>HYPERLINK("mailto:tim.boyum@charter.com","tim.boyum@charter.com")</f>
        <v>tim.boyum@charter.com</v>
      </c>
      <c r="H104" s="2" t="s">
        <v>3853</v>
      </c>
      <c r="I104" s="2" t="s">
        <v>226</v>
      </c>
      <c r="J104" s="2" t="s">
        <v>30</v>
      </c>
      <c r="K104" s="2">
        <v>28202</v>
      </c>
      <c r="L104" s="2" t="s">
        <v>227</v>
      </c>
      <c r="M104" s="2" t="s">
        <v>3854</v>
      </c>
      <c r="N104" s="5" t="s">
        <v>3855</v>
      </c>
    </row>
    <row r="105" spans="1:14" s="2" customFormat="1">
      <c r="A105" s="5" t="s">
        <v>3915</v>
      </c>
      <c r="B105" s="2" t="s">
        <v>3905</v>
      </c>
      <c r="C105" s="2" t="s">
        <v>3916</v>
      </c>
      <c r="D105" s="2" t="s">
        <v>3917</v>
      </c>
      <c r="E105" s="16" t="s">
        <v>3918</v>
      </c>
      <c r="F105" s="5" t="s">
        <v>135</v>
      </c>
      <c r="G105" s="5" t="str">
        <f>HYPERLINK("mailto:caroline.blair@charter.com","caroline.blair@charter.com")</f>
        <v>caroline.blair@charter.com</v>
      </c>
      <c r="H105" s="2" t="s">
        <v>3860</v>
      </c>
      <c r="I105" s="2" t="s">
        <v>322</v>
      </c>
      <c r="J105" s="2" t="s">
        <v>30</v>
      </c>
      <c r="K105" s="2">
        <v>28202</v>
      </c>
      <c r="L105" s="2" t="s">
        <v>334</v>
      </c>
      <c r="M105" s="2" t="s">
        <v>3861</v>
      </c>
      <c r="N105" s="5" t="s">
        <v>3855</v>
      </c>
    </row>
    <row r="106" spans="1:14" s="2" customFormat="1">
      <c r="A106" s="5" t="s">
        <v>3919</v>
      </c>
      <c r="B106" s="2" t="s">
        <v>129</v>
      </c>
      <c r="C106" s="2" t="s">
        <v>3924</v>
      </c>
      <c r="D106" s="2" t="s">
        <v>3925</v>
      </c>
      <c r="E106" s="16" t="s">
        <v>3926</v>
      </c>
      <c r="F106" s="5" t="s">
        <v>135</v>
      </c>
      <c r="G106" s="16" t="s">
        <v>3927</v>
      </c>
      <c r="H106" s="2" t="s">
        <v>3921</v>
      </c>
      <c r="I106" s="2" t="s">
        <v>322</v>
      </c>
      <c r="J106" s="2" t="s">
        <v>30</v>
      </c>
      <c r="K106" s="2">
        <v>28206</v>
      </c>
      <c r="L106" s="2" t="s">
        <v>334</v>
      </c>
      <c r="M106" s="2" t="s">
        <v>3922</v>
      </c>
      <c r="N106" s="5" t="s">
        <v>3923</v>
      </c>
    </row>
    <row r="107" spans="1:14" s="2" customFormat="1">
      <c r="A107" s="5" t="s">
        <v>3919</v>
      </c>
      <c r="B107" s="2" t="s">
        <v>3601</v>
      </c>
      <c r="C107" s="2" t="s">
        <v>3932</v>
      </c>
      <c r="D107" s="2" t="s">
        <v>3933</v>
      </c>
      <c r="E107" s="16" t="s">
        <v>3934</v>
      </c>
      <c r="F107" s="5" t="s">
        <v>135</v>
      </c>
      <c r="G107" s="16" t="s">
        <v>3935</v>
      </c>
      <c r="H107" s="2" t="s">
        <v>3921</v>
      </c>
      <c r="I107" s="2" t="s">
        <v>322</v>
      </c>
      <c r="J107" s="2" t="s">
        <v>30</v>
      </c>
      <c r="K107" s="2">
        <v>28206</v>
      </c>
      <c r="L107" s="2" t="s">
        <v>334</v>
      </c>
      <c r="M107" s="2" t="s">
        <v>3922</v>
      </c>
      <c r="N107" s="5" t="s">
        <v>3923</v>
      </c>
    </row>
    <row r="108" spans="1:14" s="2" customFormat="1">
      <c r="A108" s="5" t="s">
        <v>3919</v>
      </c>
      <c r="B108" s="2" t="s">
        <v>2018</v>
      </c>
      <c r="C108" s="2" t="s">
        <v>3920</v>
      </c>
      <c r="D108" s="2" t="s">
        <v>3565</v>
      </c>
      <c r="E108" s="16" t="s">
        <v>5211</v>
      </c>
      <c r="F108" s="5" t="s">
        <v>135</v>
      </c>
      <c r="G108" s="5" t="str">
        <f>HYPERLINK("mailto:landon.fox@wsoc-tv.com","landon.fox@wsoc-tv.com")</f>
        <v>landon.fox@wsoc-tv.com</v>
      </c>
      <c r="H108" s="2" t="s">
        <v>3921</v>
      </c>
      <c r="I108" s="2" t="s">
        <v>322</v>
      </c>
      <c r="J108" s="2" t="s">
        <v>30</v>
      </c>
      <c r="K108" s="2">
        <v>28206</v>
      </c>
      <c r="L108" s="2" t="s">
        <v>334</v>
      </c>
      <c r="M108" s="2" t="s">
        <v>3922</v>
      </c>
      <c r="N108" s="16" t="s">
        <v>3923</v>
      </c>
    </row>
    <row r="109" spans="1:14" s="2" customFormat="1">
      <c r="A109" s="5" t="s">
        <v>3919</v>
      </c>
      <c r="B109" s="2" t="s">
        <v>446</v>
      </c>
      <c r="C109" s="2" t="s">
        <v>3928</v>
      </c>
      <c r="D109" s="2" t="s">
        <v>3929</v>
      </c>
      <c r="E109" s="16" t="s">
        <v>3930</v>
      </c>
      <c r="F109" s="5" t="s">
        <v>135</v>
      </c>
      <c r="G109" s="5" t="s">
        <v>3931</v>
      </c>
      <c r="H109" s="2" t="s">
        <v>3921</v>
      </c>
      <c r="I109" s="2" t="s">
        <v>322</v>
      </c>
      <c r="J109" s="2" t="s">
        <v>30</v>
      </c>
      <c r="K109" s="2">
        <v>28206</v>
      </c>
      <c r="L109" s="2" t="s">
        <v>334</v>
      </c>
      <c r="M109" s="2" t="s">
        <v>3922</v>
      </c>
      <c r="N109" s="16" t="s">
        <v>3923</v>
      </c>
    </row>
    <row r="110" spans="1:14" s="2" customFormat="1">
      <c r="A110" s="5" t="s">
        <v>3936</v>
      </c>
      <c r="B110" s="2" t="s">
        <v>3970</v>
      </c>
      <c r="C110" s="2" t="s">
        <v>1298</v>
      </c>
      <c r="D110" s="2" t="s">
        <v>3971</v>
      </c>
      <c r="E110" s="5" t="str">
        <f>HYPERLINK("https://twitter.com/DebHoltNoel","@DebHoltNoel")</f>
        <v>@DebHoltNoel</v>
      </c>
      <c r="F110" s="5" t="s">
        <v>135</v>
      </c>
      <c r="G110" s="16" t="s">
        <v>3972</v>
      </c>
      <c r="H110" s="2" t="s">
        <v>3940</v>
      </c>
      <c r="I110" s="2" t="s">
        <v>3941</v>
      </c>
      <c r="J110" s="2" t="s">
        <v>30</v>
      </c>
      <c r="K110" s="2">
        <v>27709</v>
      </c>
      <c r="L110" s="2" t="s">
        <v>227</v>
      </c>
      <c r="M110" s="2" t="s">
        <v>3973</v>
      </c>
      <c r="N110" s="5" t="s">
        <v>3943</v>
      </c>
    </row>
    <row r="111" spans="1:14" s="2" customFormat="1">
      <c r="A111" s="5" t="s">
        <v>3936</v>
      </c>
      <c r="B111" s="2" t="s">
        <v>3953</v>
      </c>
      <c r="C111" s="2" t="s">
        <v>3954</v>
      </c>
      <c r="D111" s="2" t="s">
        <v>3955</v>
      </c>
      <c r="E111" s="5" t="str">
        <f>HYPERLINK("https://twitter.com/HeatherBurgiss","@HeatherBurgiss")</f>
        <v>@HeatherBurgiss</v>
      </c>
      <c r="F111" s="5" t="s">
        <v>135</v>
      </c>
      <c r="G111" s="5" t="str">
        <f>HYPERLINK("mailto:hburgiss@unctv.org","hburgiss@unctv.org")</f>
        <v>hburgiss@unctv.org</v>
      </c>
      <c r="H111" s="2" t="s">
        <v>3940</v>
      </c>
      <c r="I111" s="2" t="s">
        <v>3941</v>
      </c>
      <c r="J111" s="2" t="s">
        <v>30</v>
      </c>
      <c r="K111" s="2">
        <v>27709</v>
      </c>
      <c r="L111" s="2" t="s">
        <v>227</v>
      </c>
      <c r="M111" s="2" t="s">
        <v>3956</v>
      </c>
      <c r="N111" s="16" t="s">
        <v>3943</v>
      </c>
    </row>
    <row r="112" spans="1:14" s="2" customFormat="1">
      <c r="A112" s="5" t="s">
        <v>3936</v>
      </c>
      <c r="B112" s="2" t="s">
        <v>3974</v>
      </c>
      <c r="C112" s="2" t="s">
        <v>1197</v>
      </c>
      <c r="D112" s="4" t="s">
        <v>1632</v>
      </c>
      <c r="E112" s="12" t="str">
        <f>HYPERLINK("https://twitter.com/UNCTVJeff","@UNCTVJeff")</f>
        <v>@UNCTVJeff</v>
      </c>
      <c r="F112" s="5" t="s">
        <v>135</v>
      </c>
      <c r="G112" s="16" t="s">
        <v>3975</v>
      </c>
      <c r="H112" s="2" t="s">
        <v>3940</v>
      </c>
      <c r="I112" s="2" t="s">
        <v>3941</v>
      </c>
      <c r="J112" s="2" t="s">
        <v>30</v>
      </c>
      <c r="K112" s="2">
        <v>27709</v>
      </c>
      <c r="L112" s="2" t="s">
        <v>227</v>
      </c>
      <c r="M112" s="2" t="s">
        <v>3956</v>
      </c>
      <c r="N112" s="5" t="s">
        <v>3943</v>
      </c>
    </row>
    <row r="113" spans="1:15" s="2" customFormat="1">
      <c r="A113" s="5" t="s">
        <v>3936</v>
      </c>
      <c r="B113" s="2" t="s">
        <v>3937</v>
      </c>
      <c r="C113" s="2" t="s">
        <v>2765</v>
      </c>
      <c r="D113" s="2" t="s">
        <v>3938</v>
      </c>
      <c r="E113" s="16" t="s">
        <v>3939</v>
      </c>
      <c r="F113" s="5" t="s">
        <v>135</v>
      </c>
      <c r="G113" s="12" t="str">
        <f>HYPERLINK("mailto:kmccullen@unctv.org","kmccullen@unctv.org")</f>
        <v>kmccullen@unctv.org</v>
      </c>
      <c r="H113" s="2" t="s">
        <v>3940</v>
      </c>
      <c r="I113" s="2" t="s">
        <v>3941</v>
      </c>
      <c r="J113" s="2" t="s">
        <v>30</v>
      </c>
      <c r="K113" s="2">
        <v>27709</v>
      </c>
      <c r="L113" s="2" t="s">
        <v>227</v>
      </c>
      <c r="M113" s="2" t="s">
        <v>3942</v>
      </c>
      <c r="N113" s="5" t="s">
        <v>3943</v>
      </c>
    </row>
    <row r="114" spans="1:15" s="2" customFormat="1">
      <c r="A114" s="5" t="s">
        <v>3936</v>
      </c>
      <c r="B114" s="2" t="s">
        <v>673</v>
      </c>
      <c r="C114" s="2" t="s">
        <v>2176</v>
      </c>
      <c r="D114" s="2" t="s">
        <v>3957</v>
      </c>
      <c r="E114" s="16" t="s">
        <v>3958</v>
      </c>
      <c r="F114" s="5" t="s">
        <v>135</v>
      </c>
      <c r="G114" s="5" t="s">
        <v>3959</v>
      </c>
      <c r="H114" s="2" t="s">
        <v>3940</v>
      </c>
      <c r="I114" s="2" t="s">
        <v>3941</v>
      </c>
      <c r="J114" s="2" t="s">
        <v>30</v>
      </c>
      <c r="K114" s="2">
        <v>27709</v>
      </c>
      <c r="L114" s="2" t="s">
        <v>227</v>
      </c>
      <c r="M114" s="2" t="s">
        <v>3960</v>
      </c>
      <c r="N114" s="16" t="s">
        <v>3943</v>
      </c>
    </row>
    <row r="115" spans="1:15" s="2" customFormat="1">
      <c r="A115" s="5" t="s">
        <v>3936</v>
      </c>
      <c r="B115" s="2" t="s">
        <v>3967</v>
      </c>
      <c r="C115" s="2" t="s">
        <v>884</v>
      </c>
      <c r="D115" s="2" t="s">
        <v>3968</v>
      </c>
      <c r="E115" s="16" t="s">
        <v>3958</v>
      </c>
      <c r="F115" s="5" t="s">
        <v>135</v>
      </c>
      <c r="G115" s="5" t="str">
        <f>HYPERLINK("mailto:mpotts@unctv.org","mpotts@unctv.org")</f>
        <v>mpotts@unctv.org</v>
      </c>
      <c r="H115" s="2" t="s">
        <v>3940</v>
      </c>
      <c r="I115" s="2" t="s">
        <v>3941</v>
      </c>
      <c r="J115" s="2" t="s">
        <v>30</v>
      </c>
      <c r="K115" s="2">
        <v>27709</v>
      </c>
      <c r="L115" s="2" t="s">
        <v>227</v>
      </c>
      <c r="M115" s="2" t="s">
        <v>3969</v>
      </c>
      <c r="N115" s="5" t="s">
        <v>3943</v>
      </c>
    </row>
    <row r="116" spans="1:15" s="2" customFormat="1">
      <c r="A116" s="5" t="s">
        <v>3936</v>
      </c>
      <c r="B116" s="2" t="s">
        <v>3944</v>
      </c>
      <c r="C116" s="2" t="s">
        <v>3945</v>
      </c>
      <c r="D116" s="2" t="s">
        <v>3946</v>
      </c>
      <c r="E116" s="5" t="str">
        <f>HYPERLINK("https://twitter.com/savickery","@savickery")</f>
        <v>@savickery</v>
      </c>
      <c r="F116" s="5" t="s">
        <v>135</v>
      </c>
      <c r="G116" s="16" t="s">
        <v>3947</v>
      </c>
      <c r="H116" s="2" t="s">
        <v>3940</v>
      </c>
      <c r="I116" s="2" t="s">
        <v>3941</v>
      </c>
      <c r="J116" s="2" t="s">
        <v>30</v>
      </c>
      <c r="K116" s="2">
        <v>27709</v>
      </c>
      <c r="L116" s="2" t="s">
        <v>227</v>
      </c>
      <c r="M116" s="2" t="s">
        <v>3948</v>
      </c>
      <c r="N116" s="5" t="s">
        <v>3943</v>
      </c>
    </row>
    <row r="117" spans="1:15" s="2" customFormat="1">
      <c r="A117" s="5" t="s">
        <v>3936</v>
      </c>
      <c r="B117" s="2" t="s">
        <v>3949</v>
      </c>
      <c r="C117" s="2" t="s">
        <v>116</v>
      </c>
      <c r="D117" s="2" t="s">
        <v>1995</v>
      </c>
      <c r="E117" s="16" t="s">
        <v>3950</v>
      </c>
      <c r="F117" s="5" t="s">
        <v>135</v>
      </c>
      <c r="G117" s="5" t="str">
        <f>HYPERLINK("mailto:tomcamp@bellsouth.net","tomcamp@bellsouth.net")</f>
        <v>tomcamp@bellsouth.net</v>
      </c>
      <c r="H117" s="2" t="s">
        <v>3940</v>
      </c>
      <c r="I117" s="2" t="s">
        <v>3941</v>
      </c>
      <c r="J117" s="2" t="s">
        <v>30</v>
      </c>
      <c r="K117" s="2">
        <v>27709</v>
      </c>
      <c r="L117" s="2" t="s">
        <v>227</v>
      </c>
      <c r="M117" s="2" t="s">
        <v>3951</v>
      </c>
      <c r="N117" s="16" t="s">
        <v>3952</v>
      </c>
    </row>
    <row r="118" spans="1:15" s="2" customFormat="1">
      <c r="A118" s="5" t="s">
        <v>3936</v>
      </c>
      <c r="B118" s="2" t="s">
        <v>3961</v>
      </c>
      <c r="D118" s="4"/>
      <c r="E118" s="16" t="s">
        <v>3958</v>
      </c>
      <c r="F118" s="5" t="s">
        <v>135</v>
      </c>
      <c r="G118" s="16" t="s">
        <v>3962</v>
      </c>
      <c r="H118" s="2" t="s">
        <v>3963</v>
      </c>
      <c r="I118" s="2" t="s">
        <v>121</v>
      </c>
      <c r="J118" s="2" t="s">
        <v>30</v>
      </c>
      <c r="K118" s="2">
        <v>27703</v>
      </c>
      <c r="L118" s="2" t="s">
        <v>3964</v>
      </c>
      <c r="M118" s="2" t="s">
        <v>3965</v>
      </c>
      <c r="N118" s="5" t="s">
        <v>3943</v>
      </c>
    </row>
    <row r="119" spans="1:15" s="2" customFormat="1">
      <c r="A119" s="5" t="s">
        <v>3936</v>
      </c>
      <c r="B119" s="2" t="s">
        <v>3966</v>
      </c>
      <c r="D119" s="4"/>
      <c r="E119" s="16" t="s">
        <v>3958</v>
      </c>
      <c r="F119" s="5" t="s">
        <v>135</v>
      </c>
      <c r="G119" s="5" t="str">
        <f>HYPERLINK("mailto:legweek@unctv.org","legweek@unctv.org")</f>
        <v>legweek@unctv.org</v>
      </c>
      <c r="H119" s="2" t="s">
        <v>3963</v>
      </c>
      <c r="I119" s="2" t="s">
        <v>121</v>
      </c>
      <c r="J119" s="2" t="s">
        <v>30</v>
      </c>
      <c r="K119" s="2">
        <v>27703</v>
      </c>
      <c r="L119" s="2" t="s">
        <v>3964</v>
      </c>
      <c r="M119" s="2" t="s">
        <v>3965</v>
      </c>
      <c r="N119" s="5" t="s">
        <v>3943</v>
      </c>
    </row>
    <row r="120" spans="1:15" s="2" customFormat="1">
      <c r="A120" s="5" t="s">
        <v>3976</v>
      </c>
      <c r="B120" s="2" t="s">
        <v>523</v>
      </c>
      <c r="C120" s="2" t="s">
        <v>3983</v>
      </c>
      <c r="D120" s="2" t="s">
        <v>3984</v>
      </c>
      <c r="E120" s="5" t="s">
        <v>3979</v>
      </c>
      <c r="F120" s="5" t="s">
        <v>135</v>
      </c>
      <c r="G120" s="5" t="str">
        <f>HYPERLINK("mailto:bgomez-jordana@univision.net","bgomez-jordana@univision.net")</f>
        <v>bgomez-jordana@univision.net</v>
      </c>
      <c r="H120" s="2" t="s">
        <v>3980</v>
      </c>
      <c r="I120" s="2" t="s">
        <v>3750</v>
      </c>
      <c r="J120" s="2" t="s">
        <v>30</v>
      </c>
      <c r="K120" s="2">
        <v>27609</v>
      </c>
      <c r="L120" s="2" t="s">
        <v>227</v>
      </c>
      <c r="M120" s="2" t="s">
        <v>3981</v>
      </c>
      <c r="N120" s="16" t="s">
        <v>3982</v>
      </c>
      <c r="O120" s="2" t="s">
        <v>2382</v>
      </c>
    </row>
    <row r="121" spans="1:15" s="2" customFormat="1">
      <c r="A121" s="5" t="s">
        <v>3976</v>
      </c>
      <c r="B121" s="2" t="s">
        <v>3977</v>
      </c>
      <c r="C121" s="2" t="s">
        <v>527</v>
      </c>
      <c r="D121" s="2" t="s">
        <v>3978</v>
      </c>
      <c r="E121" s="5" t="s">
        <v>3979</v>
      </c>
      <c r="F121" s="5" t="s">
        <v>135</v>
      </c>
      <c r="G121" s="5" t="str">
        <f>HYPERLINK("mailto:kbooker@univision.net","kbooker@univision.net")</f>
        <v>kbooker@univision.net</v>
      </c>
      <c r="H121" s="2" t="s">
        <v>3980</v>
      </c>
      <c r="I121" s="2" t="s">
        <v>3750</v>
      </c>
      <c r="J121" s="2" t="s">
        <v>30</v>
      </c>
      <c r="K121" s="2">
        <v>27609</v>
      </c>
      <c r="L121" s="2" t="s">
        <v>227</v>
      </c>
      <c r="M121" s="2" t="s">
        <v>3981</v>
      </c>
      <c r="N121" s="16" t="s">
        <v>3982</v>
      </c>
      <c r="O121" s="2" t="s">
        <v>2382</v>
      </c>
    </row>
    <row r="122" spans="1:15" s="2" customFormat="1">
      <c r="A122" s="5" t="s">
        <v>3985</v>
      </c>
      <c r="B122" s="2" t="s">
        <v>68</v>
      </c>
      <c r="C122" s="2" t="s">
        <v>15</v>
      </c>
      <c r="D122" s="4"/>
      <c r="E122" s="16" t="s">
        <v>5215</v>
      </c>
      <c r="F122" s="5" t="s">
        <v>135</v>
      </c>
      <c r="G122" s="5" t="s">
        <v>4011</v>
      </c>
      <c r="H122" s="2" t="s">
        <v>3590</v>
      </c>
      <c r="I122" s="2" t="s">
        <v>322</v>
      </c>
      <c r="J122" s="2" t="s">
        <v>30</v>
      </c>
      <c r="K122" s="2">
        <v>28208</v>
      </c>
      <c r="L122" s="2" t="s">
        <v>334</v>
      </c>
      <c r="M122" s="2" t="s">
        <v>4012</v>
      </c>
      <c r="N122" s="16" t="s">
        <v>3990</v>
      </c>
    </row>
    <row r="123" spans="1:15" s="2" customFormat="1">
      <c r="A123" s="5" t="s">
        <v>3985</v>
      </c>
      <c r="B123" s="2" t="s">
        <v>4027</v>
      </c>
      <c r="C123" s="2" t="s">
        <v>1979</v>
      </c>
      <c r="D123" s="2" t="s">
        <v>4028</v>
      </c>
      <c r="E123" s="5" t="str">
        <f>HYPERLINK("https://twitter.com/AlexGilesNews","@AlexGilesNews")</f>
        <v>@AlexGilesNews</v>
      </c>
      <c r="F123" s="5" t="s">
        <v>135</v>
      </c>
      <c r="G123" s="5" t="str">
        <f>HYPERLINK("mailto:agiles@wbtv.com","agiles@wbtv.com")</f>
        <v>agiles@wbtv.com</v>
      </c>
      <c r="H123" s="2" t="s">
        <v>3590</v>
      </c>
      <c r="I123" s="2" t="s">
        <v>322</v>
      </c>
      <c r="J123" s="2" t="s">
        <v>30</v>
      </c>
      <c r="K123" s="2">
        <v>28208</v>
      </c>
      <c r="L123" s="2" t="s">
        <v>334</v>
      </c>
      <c r="M123" s="2" t="s">
        <v>3989</v>
      </c>
      <c r="N123" s="5" t="s">
        <v>3990</v>
      </c>
    </row>
    <row r="124" spans="1:15" s="2" customFormat="1">
      <c r="A124" s="5" t="s">
        <v>3985</v>
      </c>
      <c r="B124" s="2" t="s">
        <v>170</v>
      </c>
      <c r="C124" s="2" t="s">
        <v>1260</v>
      </c>
      <c r="D124" s="2" t="s">
        <v>4021</v>
      </c>
      <c r="E124" s="5" t="s">
        <v>4022</v>
      </c>
      <c r="F124" s="5" t="s">
        <v>135</v>
      </c>
      <c r="G124" s="5" t="s">
        <v>4023</v>
      </c>
      <c r="H124" s="2" t="s">
        <v>3590</v>
      </c>
      <c r="I124" s="2" t="s">
        <v>322</v>
      </c>
      <c r="J124" s="2" t="s">
        <v>30</v>
      </c>
      <c r="K124" s="2">
        <v>28208</v>
      </c>
      <c r="L124" s="2" t="s">
        <v>334</v>
      </c>
      <c r="M124" s="2" t="s">
        <v>3989</v>
      </c>
      <c r="N124" s="5" t="s">
        <v>3990</v>
      </c>
    </row>
    <row r="125" spans="1:15" s="2" customFormat="1">
      <c r="A125" s="5" t="s">
        <v>3985</v>
      </c>
      <c r="B125" s="2" t="s">
        <v>170</v>
      </c>
      <c r="C125" s="2" t="s">
        <v>3916</v>
      </c>
      <c r="D125" s="4" t="s">
        <v>4015</v>
      </c>
      <c r="E125" s="12" t="s">
        <v>4016</v>
      </c>
      <c r="F125" s="5" t="s">
        <v>135</v>
      </c>
      <c r="G125" s="5" t="s">
        <v>4017</v>
      </c>
      <c r="H125" s="2" t="s">
        <v>3590</v>
      </c>
      <c r="I125" s="2" t="s">
        <v>322</v>
      </c>
      <c r="J125" s="2" t="s">
        <v>30</v>
      </c>
      <c r="K125" s="2">
        <v>28208</v>
      </c>
      <c r="L125" s="2" t="s">
        <v>334</v>
      </c>
      <c r="M125" s="2" t="s">
        <v>3989</v>
      </c>
      <c r="N125" s="5" t="s">
        <v>3990</v>
      </c>
    </row>
    <row r="126" spans="1:15" s="2" customFormat="1">
      <c r="A126" s="5" t="s">
        <v>3985</v>
      </c>
      <c r="B126" s="2" t="s">
        <v>3986</v>
      </c>
      <c r="C126" s="2" t="s">
        <v>280</v>
      </c>
      <c r="D126" s="2" t="s">
        <v>4005</v>
      </c>
      <c r="E126" s="5" t="s">
        <v>4006</v>
      </c>
      <c r="F126" s="5" t="s">
        <v>135</v>
      </c>
      <c r="G126" s="5" t="str">
        <f>HYPERLINK("mailto:cnelson@wbtv.com","cnelson@wbtv.com")</f>
        <v>cnelson@wbtv.com</v>
      </c>
      <c r="H126" s="2" t="s">
        <v>3590</v>
      </c>
      <c r="I126" s="2" t="s">
        <v>517</v>
      </c>
      <c r="J126" s="2" t="s">
        <v>30</v>
      </c>
      <c r="K126" s="2">
        <v>28208</v>
      </c>
      <c r="L126" s="2" t="s">
        <v>334</v>
      </c>
      <c r="M126" s="2" t="s">
        <v>3989</v>
      </c>
      <c r="N126" s="5" t="s">
        <v>3990</v>
      </c>
    </row>
    <row r="127" spans="1:15" s="2" customFormat="1">
      <c r="A127" s="5" t="s">
        <v>3985</v>
      </c>
      <c r="B127" s="2" t="s">
        <v>523</v>
      </c>
      <c r="C127" s="2" t="s">
        <v>92</v>
      </c>
      <c r="D127" s="2" t="s">
        <v>4018</v>
      </c>
      <c r="E127" s="5" t="s">
        <v>4019</v>
      </c>
      <c r="F127" s="5" t="s">
        <v>135</v>
      </c>
      <c r="G127" s="5" t="str">
        <f>HYPERLINK("mailto:dwhisenant@wbtv.com","dwhisenant@wbtv.com")</f>
        <v>dwhisenant@wbtv.com</v>
      </c>
      <c r="H127" s="2" t="s">
        <v>3590</v>
      </c>
      <c r="I127" s="2" t="s">
        <v>322</v>
      </c>
      <c r="J127" s="2" t="s">
        <v>30</v>
      </c>
      <c r="K127" s="2">
        <v>28208</v>
      </c>
      <c r="L127" s="2" t="s">
        <v>334</v>
      </c>
      <c r="M127" s="2" t="s">
        <v>3989</v>
      </c>
      <c r="N127" s="5" t="s">
        <v>3990</v>
      </c>
    </row>
    <row r="128" spans="1:15" s="2" customFormat="1">
      <c r="A128" s="5" t="s">
        <v>3985</v>
      </c>
      <c r="B128" s="2" t="s">
        <v>719</v>
      </c>
      <c r="C128" s="2" t="s">
        <v>4024</v>
      </c>
      <c r="D128" s="2" t="s">
        <v>4025</v>
      </c>
      <c r="E128" s="5" t="s">
        <v>4026</v>
      </c>
      <c r="F128" s="5" t="s">
        <v>135</v>
      </c>
      <c r="G128" s="5" t="str">
        <f>HYPERLINK("mailto:darussell@wbtv.com","darussell@wbtv.com")</f>
        <v>darussell@wbtv.com</v>
      </c>
      <c r="H128" s="2" t="s">
        <v>3590</v>
      </c>
      <c r="I128" s="2" t="s">
        <v>322</v>
      </c>
      <c r="J128" s="2" t="s">
        <v>30</v>
      </c>
      <c r="K128" s="2">
        <v>28208</v>
      </c>
      <c r="L128" s="2" t="s">
        <v>334</v>
      </c>
      <c r="M128" s="2" t="s">
        <v>3989</v>
      </c>
      <c r="N128" s="5" t="s">
        <v>3990</v>
      </c>
    </row>
    <row r="129" spans="1:14" s="2" customFormat="1">
      <c r="A129" s="5" t="s">
        <v>3985</v>
      </c>
      <c r="B129" s="2" t="s">
        <v>446</v>
      </c>
      <c r="C129" s="2" t="s">
        <v>4008</v>
      </c>
      <c r="D129" s="2" t="s">
        <v>4009</v>
      </c>
      <c r="E129" s="5" t="s">
        <v>4010</v>
      </c>
      <c r="F129" s="5" t="s">
        <v>135</v>
      </c>
      <c r="G129" s="5" t="str">
        <f>HYPERLINK("mailto:dmilligan@wbtv.com","dmilligan@wbtv.com")</f>
        <v>dmilligan@wbtv.com</v>
      </c>
      <c r="H129" s="2" t="s">
        <v>3590</v>
      </c>
      <c r="I129" s="2" t="s">
        <v>322</v>
      </c>
      <c r="J129" s="2" t="s">
        <v>30</v>
      </c>
      <c r="K129" s="2">
        <v>28208</v>
      </c>
      <c r="L129" s="2" t="s">
        <v>334</v>
      </c>
      <c r="M129" s="2" t="s">
        <v>3989</v>
      </c>
      <c r="N129" s="5" t="s">
        <v>3990</v>
      </c>
    </row>
    <row r="130" spans="1:14" s="2" customFormat="1">
      <c r="A130" s="5" t="s">
        <v>3985</v>
      </c>
      <c r="B130" s="2" t="s">
        <v>3986</v>
      </c>
      <c r="C130" s="2" t="s">
        <v>2450</v>
      </c>
      <c r="D130" s="2" t="s">
        <v>3987</v>
      </c>
      <c r="E130" s="12" t="s">
        <v>3988</v>
      </c>
      <c r="F130" s="5" t="s">
        <v>135</v>
      </c>
      <c r="G130" s="5" t="str">
        <f>HYPERLINK("mailto:jboll@wbtv.com","jboll@wbtv.com")</f>
        <v>jboll@wbtv.com</v>
      </c>
      <c r="H130" s="2" t="s">
        <v>3590</v>
      </c>
      <c r="I130" s="2" t="s">
        <v>322</v>
      </c>
      <c r="J130" s="2" t="s">
        <v>30</v>
      </c>
      <c r="K130" s="2">
        <v>28208</v>
      </c>
      <c r="L130" s="2" t="s">
        <v>334</v>
      </c>
      <c r="M130" s="2" t="s">
        <v>3989</v>
      </c>
      <c r="N130" s="5" t="s">
        <v>3990</v>
      </c>
    </row>
    <row r="131" spans="1:14" s="2" customFormat="1">
      <c r="A131" s="5" t="s">
        <v>3985</v>
      </c>
      <c r="B131" s="2" t="s">
        <v>3986</v>
      </c>
      <c r="C131" s="4" t="s">
        <v>246</v>
      </c>
      <c r="D131" s="4" t="s">
        <v>1234</v>
      </c>
      <c r="E131" s="16" t="s">
        <v>3993</v>
      </c>
      <c r="F131" s="5" t="s">
        <v>135</v>
      </c>
      <c r="G131" s="5" t="str">
        <f>HYPERLINK("mailto:jcarter@wbtv.com","jcarter@wbtv.com")</f>
        <v>jcarter@wbtv.com</v>
      </c>
      <c r="H131" s="2" t="s">
        <v>3590</v>
      </c>
      <c r="I131" s="2" t="s">
        <v>322</v>
      </c>
      <c r="J131" s="2" t="s">
        <v>30</v>
      </c>
      <c r="K131" s="2">
        <v>28208</v>
      </c>
      <c r="L131" s="2" t="s">
        <v>334</v>
      </c>
      <c r="M131" s="2" t="s">
        <v>3989</v>
      </c>
      <c r="N131" s="5" t="s">
        <v>3990</v>
      </c>
    </row>
    <row r="132" spans="1:14" s="2" customFormat="1">
      <c r="A132" s="5" t="s">
        <v>3985</v>
      </c>
      <c r="B132" s="2" t="s">
        <v>4007</v>
      </c>
      <c r="C132" s="2" t="s">
        <v>2074</v>
      </c>
      <c r="D132" s="2" t="s">
        <v>1810</v>
      </c>
      <c r="E132" s="5" t="str">
        <f>HYPERLINK("https://twitter.com/WBTVGoodNews","@WBTVGoodNews")</f>
        <v>@WBTVGoodNews</v>
      </c>
      <c r="F132" s="5" t="s">
        <v>135</v>
      </c>
      <c r="G132" s="5" t="str">
        <f>HYPERLINK("mailto:khampton@wbtv.com","khampton@wbtv.com")</f>
        <v>khampton@wbtv.com</v>
      </c>
      <c r="H132" s="2" t="s">
        <v>3590</v>
      </c>
      <c r="I132" s="2" t="s">
        <v>517</v>
      </c>
      <c r="J132" s="2" t="s">
        <v>30</v>
      </c>
      <c r="K132" s="2">
        <v>28208</v>
      </c>
      <c r="L132" s="2" t="s">
        <v>334</v>
      </c>
      <c r="M132" s="2" t="s">
        <v>3989</v>
      </c>
      <c r="N132" s="5" t="s">
        <v>3990</v>
      </c>
    </row>
    <row r="133" spans="1:14" s="2" customFormat="1">
      <c r="A133" s="5" t="s">
        <v>3985</v>
      </c>
      <c r="B133" s="2" t="s">
        <v>3986</v>
      </c>
      <c r="C133" s="2" t="s">
        <v>2074</v>
      </c>
      <c r="D133" s="2" t="s">
        <v>4000</v>
      </c>
      <c r="E133" s="5" t="s">
        <v>4001</v>
      </c>
      <c r="F133" s="5" t="s">
        <v>135</v>
      </c>
      <c r="G133" s="5" t="str">
        <f>HYPERLINK("mailto:kmiranda@wbtv.com","kmiranda@wbtv.com")</f>
        <v>kmiranda@wbtv.com</v>
      </c>
      <c r="H133" s="2" t="s">
        <v>3590</v>
      </c>
      <c r="I133" s="2" t="s">
        <v>322</v>
      </c>
      <c r="J133" s="2" t="s">
        <v>30</v>
      </c>
      <c r="K133" s="2">
        <v>28208</v>
      </c>
      <c r="L133" s="2" t="s">
        <v>334</v>
      </c>
      <c r="M133" s="2" t="s">
        <v>3989</v>
      </c>
      <c r="N133" s="5" t="s">
        <v>3990</v>
      </c>
    </row>
    <row r="134" spans="1:14" s="2" customFormat="1">
      <c r="A134" s="5" t="s">
        <v>3985</v>
      </c>
      <c r="B134" s="2" t="s">
        <v>3986</v>
      </c>
      <c r="C134" s="2" t="s">
        <v>1959</v>
      </c>
      <c r="D134" s="2" t="s">
        <v>3997</v>
      </c>
      <c r="E134" s="5" t="s">
        <v>3998</v>
      </c>
      <c r="F134" s="5" t="s">
        <v>135</v>
      </c>
      <c r="G134" s="5" t="s">
        <v>3999</v>
      </c>
      <c r="H134" s="2" t="s">
        <v>3590</v>
      </c>
      <c r="I134" s="2" t="s">
        <v>322</v>
      </c>
      <c r="J134" s="2" t="s">
        <v>30</v>
      </c>
      <c r="K134" s="2">
        <v>28208</v>
      </c>
      <c r="L134" s="2" t="s">
        <v>334</v>
      </c>
      <c r="M134" s="2" t="s">
        <v>3989</v>
      </c>
      <c r="N134" s="5" t="s">
        <v>3990</v>
      </c>
    </row>
    <row r="135" spans="1:14" s="2" customFormat="1">
      <c r="A135" s="5" t="s">
        <v>3985</v>
      </c>
      <c r="B135" s="2" t="s">
        <v>3986</v>
      </c>
      <c r="C135" s="2" t="s">
        <v>4002</v>
      </c>
      <c r="D135" s="2" t="s">
        <v>4003</v>
      </c>
      <c r="E135" s="5" t="s">
        <v>4004</v>
      </c>
      <c r="F135" s="5" t="s">
        <v>135</v>
      </c>
      <c r="G135" s="5" t="str">
        <f>HYPERLINK("mailto:moboyle@wbtv.com","moboyle@wbtv.com")</f>
        <v>moboyle@wbtv.com</v>
      </c>
      <c r="H135" s="2" t="s">
        <v>3590</v>
      </c>
      <c r="I135" s="2" t="s">
        <v>322</v>
      </c>
      <c r="J135" s="2" t="s">
        <v>30</v>
      </c>
      <c r="K135" s="2">
        <v>28208</v>
      </c>
      <c r="L135" s="2" t="s">
        <v>334</v>
      </c>
      <c r="M135" s="2" t="s">
        <v>3989</v>
      </c>
      <c r="N135" s="5" t="s">
        <v>3990</v>
      </c>
    </row>
    <row r="136" spans="1:14" s="2" customFormat="1">
      <c r="A136" s="5" t="s">
        <v>3985</v>
      </c>
      <c r="B136" s="2" t="s">
        <v>3986</v>
      </c>
      <c r="C136" s="2" t="s">
        <v>3994</v>
      </c>
      <c r="D136" s="2" t="s">
        <v>3995</v>
      </c>
      <c r="E136" s="12" t="s">
        <v>3996</v>
      </c>
      <c r="F136" s="5" t="s">
        <v>135</v>
      </c>
      <c r="G136" s="5" t="str">
        <f>HYPERLINK("mailto:mgrantham@wbtv.com","mgrantham@wbtv.com")</f>
        <v>mgrantham@wbtv.com</v>
      </c>
      <c r="H136" s="2" t="s">
        <v>3590</v>
      </c>
      <c r="I136" s="2" t="s">
        <v>322</v>
      </c>
      <c r="J136" s="2" t="s">
        <v>30</v>
      </c>
      <c r="K136" s="2">
        <v>28208</v>
      </c>
      <c r="L136" s="2" t="s">
        <v>334</v>
      </c>
      <c r="M136" s="2" t="s">
        <v>3989</v>
      </c>
      <c r="N136" s="5" t="s">
        <v>3990</v>
      </c>
    </row>
    <row r="137" spans="1:14" s="2" customFormat="1">
      <c r="A137" s="5" t="s">
        <v>3985</v>
      </c>
      <c r="B137" s="2" t="s">
        <v>1516</v>
      </c>
      <c r="C137" s="2" t="s">
        <v>3911</v>
      </c>
      <c r="D137" s="2" t="s">
        <v>4029</v>
      </c>
      <c r="E137" s="12" t="s">
        <v>4030</v>
      </c>
      <c r="F137" s="5" t="s">
        <v>135</v>
      </c>
      <c r="G137" s="5" t="str">
        <f>HYPERLINK("mailto:nochsner@wbtv.com","nochsner@wbtv.com")</f>
        <v>nochsner@wbtv.com</v>
      </c>
      <c r="H137" s="2" t="s">
        <v>3590</v>
      </c>
      <c r="I137" s="2" t="s">
        <v>322</v>
      </c>
      <c r="J137" s="2" t="s">
        <v>30</v>
      </c>
      <c r="K137" s="2">
        <v>28208</v>
      </c>
      <c r="L137" s="2" t="s">
        <v>334</v>
      </c>
      <c r="M137" s="2" t="s">
        <v>3989</v>
      </c>
      <c r="N137" s="5" t="s">
        <v>3990</v>
      </c>
    </row>
    <row r="138" spans="1:14" s="2" customFormat="1">
      <c r="A138" s="5" t="s">
        <v>3985</v>
      </c>
      <c r="B138" s="2" t="s">
        <v>684</v>
      </c>
      <c r="C138" s="2" t="s">
        <v>4020</v>
      </c>
      <c r="D138" s="4" t="s">
        <v>35</v>
      </c>
      <c r="E138" s="12" t="str">
        <f>HYPERLINK("https://twitter.com/ReporterPam","@ReporterPam")</f>
        <v>@ReporterPam</v>
      </c>
      <c r="F138" s="5" t="s">
        <v>135</v>
      </c>
      <c r="G138" s="5" t="str">
        <f>HYPERLINK("mailto:pescobar@wbtv.com","pescobar@wbtv.com")</f>
        <v>pescobar@wbtv.com</v>
      </c>
      <c r="H138" s="2" t="s">
        <v>3590</v>
      </c>
      <c r="I138" s="2" t="s">
        <v>322</v>
      </c>
      <c r="J138" s="2" t="s">
        <v>30</v>
      </c>
      <c r="K138" s="2">
        <v>28208</v>
      </c>
      <c r="L138" s="2" t="s">
        <v>334</v>
      </c>
      <c r="M138" s="2" t="s">
        <v>3989</v>
      </c>
      <c r="N138" s="5" t="s">
        <v>3990</v>
      </c>
    </row>
    <row r="139" spans="1:14" s="2" customFormat="1">
      <c r="A139" s="5" t="s">
        <v>3985</v>
      </c>
      <c r="B139" s="2" t="s">
        <v>3986</v>
      </c>
      <c r="C139" s="2" t="s">
        <v>677</v>
      </c>
      <c r="D139" s="2" t="s">
        <v>3991</v>
      </c>
      <c r="E139" s="5" t="s">
        <v>3992</v>
      </c>
      <c r="F139" s="5" t="s">
        <v>135</v>
      </c>
      <c r="G139" s="5" t="str">
        <f>HYPERLINK("mailto:pcameron@wbtv.com","pcameron@wbtv.com")</f>
        <v>pcameron@wbtv.com</v>
      </c>
      <c r="H139" s="2" t="s">
        <v>3590</v>
      </c>
      <c r="I139" s="2" t="s">
        <v>322</v>
      </c>
      <c r="J139" s="2" t="s">
        <v>30</v>
      </c>
      <c r="K139" s="2">
        <v>28208</v>
      </c>
      <c r="L139" s="2" t="s">
        <v>334</v>
      </c>
      <c r="M139" s="2" t="s">
        <v>3989</v>
      </c>
      <c r="N139" s="5" t="s">
        <v>3990</v>
      </c>
    </row>
    <row r="140" spans="1:14" s="2" customFormat="1">
      <c r="A140" s="5" t="s">
        <v>3985</v>
      </c>
      <c r="B140" s="2" t="s">
        <v>170</v>
      </c>
      <c r="C140" s="2" t="s">
        <v>3615</v>
      </c>
      <c r="D140" s="2" t="s">
        <v>1664</v>
      </c>
      <c r="E140" s="5" t="str">
        <f>HYPERLINK("https://twitter.com/WBTVCamMan","@WBTVCamMan")</f>
        <v>@WBTVCamMan</v>
      </c>
      <c r="F140" s="5" t="s">
        <v>135</v>
      </c>
      <c r="G140" s="5" t="str">
        <f>HYPERLINK("mailto:rlee@wbtv.com","rlee@wbtv.com")</f>
        <v>rlee@wbtv.com</v>
      </c>
      <c r="H140" s="2" t="s">
        <v>3590</v>
      </c>
      <c r="I140" s="2" t="s">
        <v>322</v>
      </c>
      <c r="J140" s="2" t="s">
        <v>30</v>
      </c>
      <c r="K140" s="2">
        <v>28208</v>
      </c>
      <c r="L140" s="2" t="s">
        <v>334</v>
      </c>
      <c r="M140" s="2" t="s">
        <v>3989</v>
      </c>
      <c r="N140" s="5" t="s">
        <v>3990</v>
      </c>
    </row>
    <row r="141" spans="1:14" s="2" customFormat="1">
      <c r="A141" s="5" t="s">
        <v>3985</v>
      </c>
      <c r="B141" s="2" t="s">
        <v>170</v>
      </c>
      <c r="C141" s="2" t="s">
        <v>952</v>
      </c>
      <c r="D141" s="2" t="s">
        <v>4013</v>
      </c>
      <c r="E141" s="5" t="s">
        <v>4014</v>
      </c>
      <c r="F141" s="5" t="s">
        <v>135</v>
      </c>
      <c r="G141" s="5" t="str">
        <f>HYPERLINK("mailto:scrump@wbtv.com","scrump@wbtv.com")</f>
        <v>scrump@wbtv.com</v>
      </c>
      <c r="H141" s="2" t="s">
        <v>3590</v>
      </c>
      <c r="I141" s="2" t="s">
        <v>322</v>
      </c>
      <c r="J141" s="2" t="s">
        <v>30</v>
      </c>
      <c r="K141" s="2">
        <v>28208</v>
      </c>
      <c r="L141" s="2" t="s">
        <v>334</v>
      </c>
      <c r="M141" s="2" t="s">
        <v>3989</v>
      </c>
      <c r="N141" s="5" t="s">
        <v>3990</v>
      </c>
    </row>
    <row r="142" spans="1:14" s="2" customFormat="1">
      <c r="A142" s="5" t="s">
        <v>3985</v>
      </c>
      <c r="B142" s="2" t="s">
        <v>4031</v>
      </c>
      <c r="C142" s="2" t="s">
        <v>952</v>
      </c>
      <c r="D142" s="2" t="s">
        <v>2368</v>
      </c>
      <c r="E142" s="5" t="s">
        <v>4032</v>
      </c>
      <c r="F142" s="5" t="s">
        <v>135</v>
      </c>
      <c r="G142" s="5" t="str">
        <f>HYPERLINK("mailto:sohnesorge@wbtv.com","sohnesorge@wbtv.com")</f>
        <v>sohnesorge@wbtv.com</v>
      </c>
      <c r="H142" s="2" t="s">
        <v>3590</v>
      </c>
      <c r="I142" s="2" t="s">
        <v>322</v>
      </c>
      <c r="J142" s="2" t="s">
        <v>30</v>
      </c>
      <c r="K142" s="2">
        <v>28208</v>
      </c>
      <c r="L142" s="2" t="s">
        <v>334</v>
      </c>
      <c r="M142" s="2" t="s">
        <v>3989</v>
      </c>
      <c r="N142" s="5" t="s">
        <v>3990</v>
      </c>
    </row>
    <row r="143" spans="1:14" s="2" customFormat="1">
      <c r="A143" s="5" t="s">
        <v>4033</v>
      </c>
      <c r="B143" s="2" t="s">
        <v>68</v>
      </c>
      <c r="C143" s="2" t="s">
        <v>15</v>
      </c>
      <c r="D143" s="2" t="s">
        <v>15</v>
      </c>
      <c r="E143" s="16" t="s">
        <v>4055</v>
      </c>
      <c r="F143" s="5" t="s">
        <v>135</v>
      </c>
      <c r="G143" s="5" t="s">
        <v>4056</v>
      </c>
      <c r="H143" s="2" t="s">
        <v>4038</v>
      </c>
      <c r="I143" s="2" t="s">
        <v>322</v>
      </c>
      <c r="J143" s="2" t="s">
        <v>30</v>
      </c>
      <c r="K143" s="2">
        <v>28205</v>
      </c>
      <c r="L143" s="2" t="s">
        <v>334</v>
      </c>
      <c r="M143" s="2" t="s">
        <v>4039</v>
      </c>
      <c r="N143" s="5" t="s">
        <v>4040</v>
      </c>
    </row>
    <row r="144" spans="1:14" s="2" customFormat="1">
      <c r="A144" s="5" t="s">
        <v>4033</v>
      </c>
      <c r="B144" s="2" t="s">
        <v>170</v>
      </c>
      <c r="C144" s="2" t="s">
        <v>2163</v>
      </c>
      <c r="D144" s="4" t="s">
        <v>4062</v>
      </c>
      <c r="E144" s="12" t="s">
        <v>4063</v>
      </c>
      <c r="F144" s="5" t="s">
        <v>135</v>
      </c>
      <c r="G144" s="5" t="s">
        <v>4064</v>
      </c>
      <c r="H144" s="2" t="s">
        <v>4038</v>
      </c>
      <c r="I144" s="2" t="s">
        <v>322</v>
      </c>
      <c r="J144" s="2" t="s">
        <v>30</v>
      </c>
      <c r="K144" s="2">
        <v>28205</v>
      </c>
      <c r="L144" s="2" t="s">
        <v>334</v>
      </c>
      <c r="M144" s="2" t="s">
        <v>4039</v>
      </c>
      <c r="N144" s="5" t="s">
        <v>4040</v>
      </c>
    </row>
    <row r="145" spans="1:14" s="2" customFormat="1">
      <c r="A145" s="5" t="s">
        <v>4033</v>
      </c>
      <c r="B145" s="2" t="s">
        <v>446</v>
      </c>
      <c r="C145" s="2" t="s">
        <v>2813</v>
      </c>
      <c r="D145" s="2" t="s">
        <v>2044</v>
      </c>
      <c r="E145" s="5" t="s">
        <v>4055</v>
      </c>
      <c r="F145" s="5" t="s">
        <v>135</v>
      </c>
      <c r="G145" s="5" t="str">
        <f>HYPERLINK("mailto:arobbins@wccbcharlotte.com","arobbins@wccbcharlotte.com")</f>
        <v>arobbins@wccbcharlotte.com</v>
      </c>
      <c r="H145" s="2" t="s">
        <v>4038</v>
      </c>
      <c r="I145" s="2" t="s">
        <v>322</v>
      </c>
      <c r="J145" s="2" t="s">
        <v>30</v>
      </c>
      <c r="K145" s="2">
        <v>28205</v>
      </c>
      <c r="L145" s="2" t="s">
        <v>334</v>
      </c>
      <c r="M145" s="2" t="s">
        <v>4039</v>
      </c>
      <c r="N145" s="5" t="s">
        <v>4040</v>
      </c>
    </row>
    <row r="146" spans="1:14" s="2" customFormat="1">
      <c r="A146" s="5" t="s">
        <v>4033</v>
      </c>
      <c r="B146" s="2" t="s">
        <v>170</v>
      </c>
      <c r="C146" s="2" t="s">
        <v>1734</v>
      </c>
      <c r="D146" s="2" t="s">
        <v>4057</v>
      </c>
      <c r="E146" s="5" t="s">
        <v>4058</v>
      </c>
      <c r="F146" s="5" t="s">
        <v>135</v>
      </c>
      <c r="G146" s="5" t="s">
        <v>4059</v>
      </c>
      <c r="H146" s="2" t="s">
        <v>4038</v>
      </c>
      <c r="I146" s="2" t="s">
        <v>322</v>
      </c>
      <c r="J146" s="2" t="s">
        <v>30</v>
      </c>
      <c r="K146" s="2">
        <v>28205</v>
      </c>
      <c r="L146" s="2" t="s">
        <v>334</v>
      </c>
      <c r="M146" s="2" t="s">
        <v>4039</v>
      </c>
      <c r="N146" s="5" t="s">
        <v>4040</v>
      </c>
    </row>
    <row r="147" spans="1:14" s="2" customFormat="1">
      <c r="A147" s="5" t="s">
        <v>4033</v>
      </c>
      <c r="B147" s="2" t="s">
        <v>3986</v>
      </c>
      <c r="C147" s="2" t="s">
        <v>4034</v>
      </c>
      <c r="D147" s="2" t="s">
        <v>4035</v>
      </c>
      <c r="E147" s="5" t="s">
        <v>4036</v>
      </c>
      <c r="F147" s="5" t="s">
        <v>135</v>
      </c>
      <c r="G147" s="5" t="s">
        <v>4037</v>
      </c>
      <c r="H147" s="2" t="s">
        <v>4038</v>
      </c>
      <c r="I147" s="2" t="s">
        <v>322</v>
      </c>
      <c r="J147" s="2" t="s">
        <v>30</v>
      </c>
      <c r="K147" s="2">
        <v>28205</v>
      </c>
      <c r="L147" s="2" t="s">
        <v>334</v>
      </c>
      <c r="M147" s="2" t="s">
        <v>4039</v>
      </c>
      <c r="N147" s="5" t="s">
        <v>4040</v>
      </c>
    </row>
    <row r="148" spans="1:14" s="2" customFormat="1">
      <c r="A148" s="5" t="s">
        <v>4033</v>
      </c>
      <c r="B148" s="2" t="s">
        <v>3986</v>
      </c>
      <c r="C148" s="2" t="s">
        <v>3885</v>
      </c>
      <c r="D148" s="2" t="s">
        <v>4047</v>
      </c>
      <c r="E148" s="5" t="s">
        <v>4048</v>
      </c>
      <c r="F148" s="5" t="s">
        <v>135</v>
      </c>
      <c r="G148" s="5" t="str">
        <f>HYPERLINK("mailto:cfrancisco@wccbcharlotte.com","cfrancisco@wccbcharlotte.com")</f>
        <v>cfrancisco@wccbcharlotte.com</v>
      </c>
      <c r="H148" s="2" t="s">
        <v>4038</v>
      </c>
      <c r="I148" s="2" t="s">
        <v>322</v>
      </c>
      <c r="J148" s="2" t="s">
        <v>30</v>
      </c>
      <c r="K148" s="2">
        <v>28205</v>
      </c>
      <c r="L148" s="2" t="s">
        <v>334</v>
      </c>
      <c r="M148" s="2" t="s">
        <v>4039</v>
      </c>
      <c r="N148" s="5" t="s">
        <v>4040</v>
      </c>
    </row>
    <row r="149" spans="1:14" s="2" customFormat="1">
      <c r="A149" s="5" t="s">
        <v>4033</v>
      </c>
      <c r="B149" s="2" t="s">
        <v>170</v>
      </c>
      <c r="C149" s="4" t="s">
        <v>1306</v>
      </c>
      <c r="D149" s="4" t="s">
        <v>4060</v>
      </c>
      <c r="E149" s="16" t="s">
        <v>4055</v>
      </c>
      <c r="F149" s="5" t="s">
        <v>135</v>
      </c>
      <c r="G149" s="5" t="s">
        <v>4061</v>
      </c>
      <c r="H149" s="2" t="s">
        <v>4038</v>
      </c>
      <c r="I149" s="2" t="s">
        <v>322</v>
      </c>
      <c r="J149" s="2" t="s">
        <v>30</v>
      </c>
      <c r="K149" s="2">
        <v>28205</v>
      </c>
      <c r="L149" s="2" t="s">
        <v>334</v>
      </c>
      <c r="M149" s="2" t="s">
        <v>4039</v>
      </c>
      <c r="N149" s="5" t="s">
        <v>4040</v>
      </c>
    </row>
    <row r="150" spans="1:14" s="2" customFormat="1">
      <c r="A150" s="5" t="s">
        <v>4033</v>
      </c>
      <c r="B150" s="2" t="s">
        <v>4051</v>
      </c>
      <c r="C150" s="2" t="s">
        <v>1197</v>
      </c>
      <c r="D150" s="2" t="s">
        <v>4052</v>
      </c>
      <c r="E150" s="5" t="s">
        <v>4053</v>
      </c>
      <c r="F150" s="5" t="s">
        <v>135</v>
      </c>
      <c r="G150" s="5" t="s">
        <v>4054</v>
      </c>
      <c r="H150" s="2" t="s">
        <v>4038</v>
      </c>
      <c r="I150" s="2" t="s">
        <v>322</v>
      </c>
      <c r="J150" s="2" t="s">
        <v>30</v>
      </c>
      <c r="K150" s="2">
        <v>28205</v>
      </c>
      <c r="L150" s="2" t="s">
        <v>334</v>
      </c>
      <c r="M150" s="2" t="s">
        <v>4039</v>
      </c>
      <c r="N150" s="5" t="s">
        <v>4040</v>
      </c>
    </row>
    <row r="151" spans="1:14" s="2" customFormat="1">
      <c r="A151" s="5" t="s">
        <v>4033</v>
      </c>
      <c r="B151" s="2" t="s">
        <v>4067</v>
      </c>
      <c r="C151" s="2" t="s">
        <v>246</v>
      </c>
      <c r="D151" s="2" t="s">
        <v>29</v>
      </c>
      <c r="E151" s="12" t="s">
        <v>4068</v>
      </c>
      <c r="F151" s="5" t="s">
        <v>135</v>
      </c>
      <c r="G151" s="5" t="s">
        <v>4069</v>
      </c>
      <c r="H151" s="2" t="s">
        <v>4038</v>
      </c>
      <c r="I151" s="2" t="s">
        <v>322</v>
      </c>
      <c r="J151" s="2" t="s">
        <v>30</v>
      </c>
      <c r="K151" s="2">
        <v>28205</v>
      </c>
      <c r="L151" s="2" t="s">
        <v>334</v>
      </c>
      <c r="M151" s="2" t="s">
        <v>4039</v>
      </c>
      <c r="N151" s="5" t="s">
        <v>4040</v>
      </c>
    </row>
    <row r="152" spans="1:14" s="2" customFormat="1">
      <c r="A152" s="5" t="s">
        <v>4033</v>
      </c>
      <c r="B152" s="2" t="s">
        <v>170</v>
      </c>
      <c r="C152" s="4" t="s">
        <v>4065</v>
      </c>
      <c r="D152" s="4" t="s">
        <v>1691</v>
      </c>
      <c r="E152" s="5" t="s">
        <v>4055</v>
      </c>
      <c r="F152" s="5" t="s">
        <v>135</v>
      </c>
      <c r="G152" s="12" t="s">
        <v>4066</v>
      </c>
      <c r="H152" s="2" t="s">
        <v>4038</v>
      </c>
      <c r="I152" s="2" t="s">
        <v>322</v>
      </c>
      <c r="J152" s="2" t="s">
        <v>30</v>
      </c>
      <c r="K152" s="2">
        <v>28205</v>
      </c>
      <c r="L152" s="2" t="s">
        <v>334</v>
      </c>
      <c r="M152" s="4" t="s">
        <v>4039</v>
      </c>
      <c r="N152" s="5" t="s">
        <v>4040</v>
      </c>
    </row>
    <row r="153" spans="1:14" s="2" customFormat="1">
      <c r="A153" s="5" t="s">
        <v>4033</v>
      </c>
      <c r="B153" s="2" t="s">
        <v>3986</v>
      </c>
      <c r="C153" s="2" t="s">
        <v>4041</v>
      </c>
      <c r="D153" s="2" t="s">
        <v>4042</v>
      </c>
      <c r="E153" s="5" t="s">
        <v>4043</v>
      </c>
      <c r="F153" s="5" t="s">
        <v>135</v>
      </c>
      <c r="G153" s="5" t="s">
        <v>4044</v>
      </c>
      <c r="H153" s="2" t="s">
        <v>4038</v>
      </c>
      <c r="I153" s="2" t="s">
        <v>322</v>
      </c>
      <c r="J153" s="2" t="s">
        <v>30</v>
      </c>
      <c r="K153" s="2">
        <v>28205</v>
      </c>
      <c r="L153" s="2" t="s">
        <v>334</v>
      </c>
      <c r="M153" s="2" t="s">
        <v>4039</v>
      </c>
      <c r="N153" s="5" t="s">
        <v>4040</v>
      </c>
    </row>
    <row r="154" spans="1:14" s="2" customFormat="1">
      <c r="A154" s="5" t="s">
        <v>4033</v>
      </c>
      <c r="B154" s="2" t="s">
        <v>3986</v>
      </c>
      <c r="C154" s="2" t="s">
        <v>884</v>
      </c>
      <c r="D154" s="2" t="s">
        <v>4045</v>
      </c>
      <c r="E154" s="5" t="s">
        <v>4046</v>
      </c>
      <c r="F154" s="5" t="s">
        <v>135</v>
      </c>
      <c r="G154" s="5" t="str">
        <f>HYPERLINK("mailto:mfogarty@wccbcharlotte.com","mfogarty@wccbcharlotte.com")</f>
        <v>mfogarty@wccbcharlotte.com</v>
      </c>
      <c r="H154" s="2" t="s">
        <v>4038</v>
      </c>
      <c r="I154" s="2" t="s">
        <v>322</v>
      </c>
      <c r="J154" s="2" t="s">
        <v>30</v>
      </c>
      <c r="K154" s="2">
        <v>28205</v>
      </c>
      <c r="L154" s="2" t="s">
        <v>334</v>
      </c>
      <c r="M154" s="2" t="s">
        <v>4039</v>
      </c>
      <c r="N154" s="5" t="s">
        <v>4040</v>
      </c>
    </row>
    <row r="155" spans="1:14" s="2" customFormat="1">
      <c r="A155" s="5" t="s">
        <v>4033</v>
      </c>
      <c r="B155" s="2" t="s">
        <v>4049</v>
      </c>
      <c r="C155" s="2" t="s">
        <v>4050</v>
      </c>
      <c r="D155" s="2" t="s">
        <v>763</v>
      </c>
      <c r="E155" s="5" t="str">
        <f>HYPERLINK("https://twitter.com/tbates97","@tbates97")</f>
        <v>@tbates97</v>
      </c>
      <c r="F155" s="5" t="s">
        <v>135</v>
      </c>
      <c r="G155" s="5" t="str">
        <f>HYPERLINK("mailto:tbates@wccbcharlotte.com","tbates@wccbcharlotte.com")</f>
        <v>tbates@wccbcharlotte.com</v>
      </c>
      <c r="H155" s="2" t="s">
        <v>4038</v>
      </c>
      <c r="I155" s="2" t="s">
        <v>322</v>
      </c>
      <c r="J155" s="2" t="s">
        <v>30</v>
      </c>
      <c r="K155" s="2">
        <v>28205</v>
      </c>
      <c r="L155" s="2" t="s">
        <v>334</v>
      </c>
      <c r="M155" s="2" t="s">
        <v>4039</v>
      </c>
      <c r="N155" s="5" t="s">
        <v>4040</v>
      </c>
    </row>
    <row r="156" spans="1:14" s="2" customFormat="1">
      <c r="A156" s="5" t="s">
        <v>4070</v>
      </c>
      <c r="B156" s="2" t="s">
        <v>68</v>
      </c>
      <c r="C156" s="2" t="s">
        <v>15</v>
      </c>
      <c r="D156" s="4"/>
      <c r="E156" s="13" t="s">
        <v>5218</v>
      </c>
      <c r="F156" s="5" t="s">
        <v>135</v>
      </c>
      <c r="G156" s="5" t="s">
        <v>4082</v>
      </c>
      <c r="H156" s="2" t="s">
        <v>4074</v>
      </c>
      <c r="I156" s="2" t="s">
        <v>322</v>
      </c>
      <c r="J156" s="2" t="s">
        <v>30</v>
      </c>
      <c r="K156" s="2">
        <v>28217</v>
      </c>
      <c r="L156" s="2" t="s">
        <v>334</v>
      </c>
      <c r="M156" s="2" t="s">
        <v>4083</v>
      </c>
      <c r="N156" s="16" t="s">
        <v>4076</v>
      </c>
    </row>
    <row r="157" spans="1:14" s="2" customFormat="1">
      <c r="A157" s="5" t="s">
        <v>4070</v>
      </c>
      <c r="B157" s="2" t="s">
        <v>3986</v>
      </c>
      <c r="C157" s="2" t="s">
        <v>874</v>
      </c>
      <c r="D157" s="2" t="s">
        <v>103</v>
      </c>
      <c r="E157" s="12" t="str">
        <f>HYPERLINK("http://twitter.com/BenTNews","@BenTNews")</f>
        <v>@BenTNews</v>
      </c>
      <c r="F157" s="5" t="s">
        <v>135</v>
      </c>
      <c r="G157" s="5" t="str">
        <f>HYPERLINK("mailto:bthompson@wcnc.com","bthompson@wcnc.com")</f>
        <v>bthompson@wcnc.com</v>
      </c>
      <c r="H157" s="2" t="s">
        <v>4074</v>
      </c>
      <c r="I157" s="2" t="s">
        <v>322</v>
      </c>
      <c r="J157" s="2" t="s">
        <v>30</v>
      </c>
      <c r="K157" s="2">
        <v>28217</v>
      </c>
      <c r="L157" s="2" t="s">
        <v>334</v>
      </c>
      <c r="M157" s="2" t="s">
        <v>4075</v>
      </c>
      <c r="N157" s="5" t="s">
        <v>4076</v>
      </c>
    </row>
    <row r="158" spans="1:14" s="2" customFormat="1">
      <c r="A158" s="5" t="s">
        <v>4070</v>
      </c>
      <c r="B158" s="2" t="s">
        <v>1516</v>
      </c>
      <c r="C158" s="2" t="s">
        <v>904</v>
      </c>
      <c r="D158" s="2" t="s">
        <v>4095</v>
      </c>
      <c r="E158" s="5" t="s">
        <v>4096</v>
      </c>
      <c r="F158" s="5" t="s">
        <v>135</v>
      </c>
      <c r="G158" s="5" t="str">
        <f>HYPERLINK("mailto:bmcginty@wcnc.com","bmcginty@wcnc.com")</f>
        <v>bmcginty@wcnc.com</v>
      </c>
      <c r="H158" s="2" t="s">
        <v>4074</v>
      </c>
      <c r="I158" s="2" t="s">
        <v>322</v>
      </c>
      <c r="J158" s="2" t="s">
        <v>30</v>
      </c>
      <c r="K158" s="2">
        <v>28217</v>
      </c>
      <c r="L158" s="2" t="s">
        <v>334</v>
      </c>
      <c r="M158" s="2" t="s">
        <v>4075</v>
      </c>
      <c r="N158" s="5" t="s">
        <v>4076</v>
      </c>
    </row>
    <row r="159" spans="1:14" s="2" customFormat="1">
      <c r="A159" s="5" t="s">
        <v>4070</v>
      </c>
      <c r="B159" s="2" t="s">
        <v>170</v>
      </c>
      <c r="C159" s="2" t="s">
        <v>3047</v>
      </c>
      <c r="D159" s="4" t="s">
        <v>4088</v>
      </c>
      <c r="E159" s="12" t="str">
        <f>HYPERLINK("https://twitter.com/BrandonWCNC","@BrandonWCNC")</f>
        <v>@BrandonWCNC</v>
      </c>
      <c r="F159" s="5" t="s">
        <v>135</v>
      </c>
      <c r="G159" s="5" t="str">
        <f>HYPERLINK("mailto:brandon.goldner@wcnc.com","brandon.goldner@wcnc.com")</f>
        <v>brandon.goldner@wcnc.com</v>
      </c>
      <c r="H159" s="2" t="s">
        <v>4074</v>
      </c>
      <c r="I159" s="2" t="s">
        <v>322</v>
      </c>
      <c r="J159" s="2" t="s">
        <v>30</v>
      </c>
      <c r="K159" s="2">
        <v>28217</v>
      </c>
      <c r="L159" s="2" t="s">
        <v>334</v>
      </c>
      <c r="M159" s="2" t="s">
        <v>4075</v>
      </c>
      <c r="N159" s="5" t="s">
        <v>4076</v>
      </c>
    </row>
    <row r="160" spans="1:14" s="2" customFormat="1">
      <c r="A160" s="5" t="s">
        <v>4070</v>
      </c>
      <c r="B160" s="2" t="s">
        <v>3986</v>
      </c>
      <c r="C160" s="2" t="s">
        <v>618</v>
      </c>
      <c r="D160" s="2" t="s">
        <v>4081</v>
      </c>
      <c r="E160" s="5" t="str">
        <f>HYPERLINK("https://twitter.com/FredWCNC","@FredWCNC")</f>
        <v>@FredWCNC</v>
      </c>
      <c r="F160" s="5" t="s">
        <v>135</v>
      </c>
      <c r="G160" s="5" t="str">
        <f>HYPERLINK("mailto:fshropshire@wcnc.com","fshropshire@wcnc.com")</f>
        <v>fshropshire@wcnc.com</v>
      </c>
      <c r="H160" s="2" t="s">
        <v>4074</v>
      </c>
      <c r="I160" s="2" t="s">
        <v>322</v>
      </c>
      <c r="J160" s="2" t="s">
        <v>30</v>
      </c>
      <c r="K160" s="2">
        <v>28217</v>
      </c>
      <c r="L160" s="2" t="s">
        <v>334</v>
      </c>
      <c r="M160" s="2" t="s">
        <v>4075</v>
      </c>
      <c r="N160" s="5" t="s">
        <v>4076</v>
      </c>
    </row>
    <row r="161" spans="1:14" s="2" customFormat="1">
      <c r="A161" s="5" t="s">
        <v>4070</v>
      </c>
      <c r="B161" s="2" t="s">
        <v>170</v>
      </c>
      <c r="C161" s="4" t="s">
        <v>3729</v>
      </c>
      <c r="D161" s="4" t="s">
        <v>4087</v>
      </c>
      <c r="E161" s="12" t="str">
        <f>HYPERLINK("https://twitter.com/MichelleBoudin","@MichelleBoudin")</f>
        <v>@MichelleBoudin</v>
      </c>
      <c r="F161" s="5" t="s">
        <v>135</v>
      </c>
      <c r="G161" s="5" t="str">
        <f>HYPERLINK("mailto:michelle.boudin@wcnc.com","michelle.boudin@wcnc.com")</f>
        <v>michelle.boudin@wcnc.com</v>
      </c>
      <c r="H161" s="2" t="s">
        <v>4074</v>
      </c>
      <c r="I161" s="2" t="s">
        <v>322</v>
      </c>
      <c r="J161" s="2" t="s">
        <v>30</v>
      </c>
      <c r="K161" s="2">
        <v>28217</v>
      </c>
      <c r="L161" s="2" t="s">
        <v>334</v>
      </c>
      <c r="M161" s="2" t="s">
        <v>4075</v>
      </c>
      <c r="N161" s="5" t="s">
        <v>4076</v>
      </c>
    </row>
    <row r="162" spans="1:14" s="2" customFormat="1">
      <c r="A162" s="5" t="s">
        <v>4070</v>
      </c>
      <c r="B162" s="2" t="s">
        <v>170</v>
      </c>
      <c r="C162" s="2" t="s">
        <v>130</v>
      </c>
      <c r="D162" s="2" t="s">
        <v>4092</v>
      </c>
      <c r="E162" s="5" t="s">
        <v>4093</v>
      </c>
      <c r="F162" s="5" t="s">
        <v>135</v>
      </c>
      <c r="G162" s="5" t="s">
        <v>4094</v>
      </c>
      <c r="H162" s="2" t="s">
        <v>4074</v>
      </c>
      <c r="I162" s="2" t="s">
        <v>322</v>
      </c>
      <c r="J162" s="2" t="s">
        <v>30</v>
      </c>
      <c r="K162" s="2">
        <v>28217</v>
      </c>
      <c r="L162" s="2" t="s">
        <v>334</v>
      </c>
      <c r="M162" s="2" t="s">
        <v>4075</v>
      </c>
      <c r="N162" s="5" t="s">
        <v>4076</v>
      </c>
    </row>
    <row r="163" spans="1:14" s="2" customFormat="1">
      <c r="A163" s="5" t="s">
        <v>4070</v>
      </c>
      <c r="B163" s="2" t="s">
        <v>170</v>
      </c>
      <c r="C163" s="2" t="s">
        <v>957</v>
      </c>
      <c r="D163" s="2" t="s">
        <v>4090</v>
      </c>
      <c r="E163" s="5" t="s">
        <v>4091</v>
      </c>
      <c r="F163" s="5" t="s">
        <v>135</v>
      </c>
      <c r="G163" s="5" t="str">
        <f>HYPERLINK("http://RRollar@wcnc.com/","RRollar@WCNC.com ")</f>
        <v xml:space="preserve">RRollar@WCNC.com </v>
      </c>
      <c r="H163" s="2" t="s">
        <v>4074</v>
      </c>
      <c r="I163" s="2" t="s">
        <v>322</v>
      </c>
      <c r="J163" s="2" t="s">
        <v>30</v>
      </c>
      <c r="K163" s="2">
        <v>28217</v>
      </c>
      <c r="L163" s="2" t="s">
        <v>334</v>
      </c>
      <c r="M163" s="2" t="s">
        <v>4075</v>
      </c>
      <c r="N163" s="5" t="s">
        <v>4076</v>
      </c>
    </row>
    <row r="164" spans="1:14" s="2" customFormat="1">
      <c r="A164" s="5" t="s">
        <v>4070</v>
      </c>
      <c r="B164" s="2" t="s">
        <v>170</v>
      </c>
      <c r="C164" s="4" t="s">
        <v>4084</v>
      </c>
      <c r="D164" s="4" t="s">
        <v>4085</v>
      </c>
      <c r="E164" s="5" t="str">
        <f>HYPERLINK("https://twitter.com/RBerkywcnc","@RBerkywcnc")</f>
        <v>@RBerkywcnc</v>
      </c>
      <c r="F164" s="5" t="s">
        <v>135</v>
      </c>
      <c r="G164" s="5" t="s">
        <v>4086</v>
      </c>
      <c r="H164" s="2" t="s">
        <v>4074</v>
      </c>
      <c r="I164" s="2" t="s">
        <v>322</v>
      </c>
      <c r="J164" s="2" t="s">
        <v>30</v>
      </c>
      <c r="K164" s="2">
        <v>28217</v>
      </c>
      <c r="L164" s="2" t="s">
        <v>334</v>
      </c>
      <c r="M164" s="2" t="s">
        <v>4075</v>
      </c>
      <c r="N164" s="5" t="s">
        <v>4076</v>
      </c>
    </row>
    <row r="165" spans="1:14" s="2" customFormat="1">
      <c r="A165" s="5" t="s">
        <v>4070</v>
      </c>
      <c r="B165" s="2" t="s">
        <v>3986</v>
      </c>
      <c r="C165" s="2" t="s">
        <v>1398</v>
      </c>
      <c r="D165" s="2" t="s">
        <v>4071</v>
      </c>
      <c r="E165" s="5" t="s">
        <v>4072</v>
      </c>
      <c r="F165" s="5" t="s">
        <v>135</v>
      </c>
      <c r="G165" s="5" t="s">
        <v>4073</v>
      </c>
      <c r="H165" s="2" t="s">
        <v>4074</v>
      </c>
      <c r="I165" s="2" t="s">
        <v>322</v>
      </c>
      <c r="J165" s="2" t="s">
        <v>30</v>
      </c>
      <c r="K165" s="2">
        <v>28217</v>
      </c>
      <c r="L165" s="2" t="s">
        <v>334</v>
      </c>
      <c r="M165" s="2" t="s">
        <v>4075</v>
      </c>
      <c r="N165" s="5" t="s">
        <v>4076</v>
      </c>
    </row>
    <row r="166" spans="1:14" s="2" customFormat="1">
      <c r="A166" s="5" t="s">
        <v>4070</v>
      </c>
      <c r="B166" s="2" t="s">
        <v>170</v>
      </c>
      <c r="C166" s="2" t="s">
        <v>1398</v>
      </c>
      <c r="D166" s="2" t="s">
        <v>4089</v>
      </c>
      <c r="E166" s="5" t="str">
        <f>HYPERLINK("https://twitter.com/SarahHagenTV","@SarahHagenTV")</f>
        <v>@SarahHagenTV</v>
      </c>
      <c r="F166" s="5" t="s">
        <v>135</v>
      </c>
      <c r="G166" s="5" t="str">
        <f>HYPERLINK("mailto:sarah.hagen@wcnc.com","sarah.hagen@wcnc.com")</f>
        <v>sarah.hagen@wcnc.com</v>
      </c>
      <c r="H166" s="2" t="s">
        <v>4074</v>
      </c>
      <c r="I166" s="2" t="s">
        <v>322</v>
      </c>
      <c r="J166" s="2" t="s">
        <v>30</v>
      </c>
      <c r="K166" s="2">
        <v>28217</v>
      </c>
      <c r="L166" s="2" t="s">
        <v>334</v>
      </c>
      <c r="M166" s="2" t="s">
        <v>4075</v>
      </c>
      <c r="N166" s="5" t="s">
        <v>4076</v>
      </c>
    </row>
    <row r="167" spans="1:14" s="2" customFormat="1">
      <c r="A167" s="5" t="s">
        <v>4070</v>
      </c>
      <c r="B167" s="2" t="s">
        <v>3986</v>
      </c>
      <c r="C167" s="4" t="s">
        <v>4077</v>
      </c>
      <c r="D167" s="4" t="s">
        <v>4078</v>
      </c>
      <c r="E167" s="12" t="s">
        <v>4079</v>
      </c>
      <c r="F167" s="5" t="s">
        <v>135</v>
      </c>
      <c r="G167" s="5" t="s">
        <v>4080</v>
      </c>
      <c r="H167" s="2" t="s">
        <v>4074</v>
      </c>
      <c r="I167" s="2" t="s">
        <v>322</v>
      </c>
      <c r="J167" s="2" t="s">
        <v>30</v>
      </c>
      <c r="K167" s="2">
        <v>28217</v>
      </c>
      <c r="L167" s="2" t="s">
        <v>334</v>
      </c>
      <c r="M167" s="2" t="s">
        <v>4075</v>
      </c>
      <c r="N167" s="5" t="s">
        <v>4076</v>
      </c>
    </row>
    <row r="168" spans="1:14" s="2" customFormat="1">
      <c r="A168" s="5" t="s">
        <v>4097</v>
      </c>
      <c r="B168" s="2" t="s">
        <v>68</v>
      </c>
      <c r="C168" s="2" t="s">
        <v>15</v>
      </c>
      <c r="D168" s="4"/>
      <c r="E168" s="12" t="s">
        <v>4110</v>
      </c>
      <c r="F168" s="5" t="s">
        <v>135</v>
      </c>
      <c r="G168" s="5" t="str">
        <f>HYPERLINK("mailto:news@wcti12.com","news@wcti12.com")</f>
        <v>news@wcti12.com</v>
      </c>
      <c r="H168" s="2" t="s">
        <v>4100</v>
      </c>
      <c r="I168" s="2" t="s">
        <v>3780</v>
      </c>
      <c r="J168" s="2" t="s">
        <v>30</v>
      </c>
      <c r="K168" s="2">
        <v>28561</v>
      </c>
      <c r="L168" s="2" t="s">
        <v>1759</v>
      </c>
      <c r="M168" s="2" t="s">
        <v>4101</v>
      </c>
      <c r="N168" s="5" t="s">
        <v>4102</v>
      </c>
    </row>
    <row r="169" spans="1:14" s="2" customFormat="1">
      <c r="A169" s="5" t="s">
        <v>4097</v>
      </c>
      <c r="B169" s="2" t="s">
        <v>3986</v>
      </c>
      <c r="C169" s="2" t="s">
        <v>1260</v>
      </c>
      <c r="D169" s="2" t="s">
        <v>4107</v>
      </c>
      <c r="E169" s="5" t="s">
        <v>4108</v>
      </c>
      <c r="F169" s="5" t="s">
        <v>135</v>
      </c>
      <c r="G169" s="5" t="str">
        <f>HYPERLINK("mailto:bnorth@wcti12.com","bnorth@wcti12.com")</f>
        <v>bnorth@wcti12.com</v>
      </c>
      <c r="H169" s="2" t="s">
        <v>4100</v>
      </c>
      <c r="I169" s="2" t="s">
        <v>3780</v>
      </c>
      <c r="J169" s="2" t="s">
        <v>30</v>
      </c>
      <c r="K169" s="4">
        <v>28561</v>
      </c>
      <c r="L169" s="2" t="s">
        <v>1759</v>
      </c>
      <c r="M169" s="2" t="s">
        <v>4101</v>
      </c>
      <c r="N169" s="5" t="s">
        <v>4102</v>
      </c>
    </row>
    <row r="170" spans="1:14" s="2" customFormat="1">
      <c r="A170" s="5" t="s">
        <v>4097</v>
      </c>
      <c r="B170" s="2" t="s">
        <v>170</v>
      </c>
      <c r="C170" s="2" t="s">
        <v>4121</v>
      </c>
      <c r="D170" s="2" t="s">
        <v>4122</v>
      </c>
      <c r="E170" s="12" t="s">
        <v>4110</v>
      </c>
      <c r="F170" s="5" t="s">
        <v>135</v>
      </c>
      <c r="G170" s="5" t="s">
        <v>4123</v>
      </c>
      <c r="H170" s="2" t="s">
        <v>4100</v>
      </c>
      <c r="I170" s="2" t="s">
        <v>3780</v>
      </c>
      <c r="J170" s="2" t="s">
        <v>30</v>
      </c>
      <c r="K170" s="2">
        <v>28561</v>
      </c>
      <c r="L170" s="2" t="s">
        <v>1759</v>
      </c>
      <c r="M170" s="2" t="s">
        <v>4101</v>
      </c>
      <c r="N170" s="5" t="s">
        <v>4102</v>
      </c>
    </row>
    <row r="171" spans="1:14" s="2" customFormat="1">
      <c r="A171" s="5" t="s">
        <v>4097</v>
      </c>
      <c r="B171" s="2" t="s">
        <v>170</v>
      </c>
      <c r="C171" s="2" t="s">
        <v>4115</v>
      </c>
      <c r="D171" s="2" t="s">
        <v>491</v>
      </c>
      <c r="E171" s="16" t="s">
        <v>4116</v>
      </c>
      <c r="F171" s="5" t="s">
        <v>135</v>
      </c>
      <c r="G171" s="5" t="s">
        <v>4117</v>
      </c>
      <c r="H171" s="2" t="s">
        <v>4100</v>
      </c>
      <c r="I171" s="2" t="s">
        <v>3780</v>
      </c>
      <c r="J171" s="2" t="s">
        <v>30</v>
      </c>
      <c r="K171" s="2">
        <v>28561</v>
      </c>
      <c r="L171" s="2" t="s">
        <v>1759</v>
      </c>
      <c r="M171" s="2" t="s">
        <v>4101</v>
      </c>
      <c r="N171" s="5" t="s">
        <v>4102</v>
      </c>
    </row>
    <row r="172" spans="1:14" s="2" customFormat="1">
      <c r="A172" s="5" t="s">
        <v>4097</v>
      </c>
      <c r="B172" s="2" t="s">
        <v>3986</v>
      </c>
      <c r="C172" s="4" t="s">
        <v>4103</v>
      </c>
      <c r="D172" s="4" t="s">
        <v>4104</v>
      </c>
      <c r="E172" s="5" t="s">
        <v>4105</v>
      </c>
      <c r="F172" s="5" t="s">
        <v>135</v>
      </c>
      <c r="G172" s="5" t="s">
        <v>4106</v>
      </c>
      <c r="H172" s="2" t="s">
        <v>4100</v>
      </c>
      <c r="I172" s="2" t="s">
        <v>3780</v>
      </c>
      <c r="J172" s="2" t="s">
        <v>30</v>
      </c>
      <c r="K172" s="4">
        <v>28561</v>
      </c>
      <c r="L172" s="2" t="s">
        <v>1759</v>
      </c>
      <c r="M172" s="2" t="s">
        <v>4101</v>
      </c>
      <c r="N172" s="5" t="s">
        <v>4102</v>
      </c>
    </row>
    <row r="173" spans="1:14" s="2" customFormat="1">
      <c r="A173" s="5" t="s">
        <v>4097</v>
      </c>
      <c r="B173" s="2" t="s">
        <v>170</v>
      </c>
      <c r="C173" s="2" t="s">
        <v>1351</v>
      </c>
      <c r="D173" s="2" t="s">
        <v>4124</v>
      </c>
      <c r="E173" s="5" t="s">
        <v>4125</v>
      </c>
      <c r="F173" s="5" t="s">
        <v>135</v>
      </c>
      <c r="G173" s="5" t="s">
        <v>4126</v>
      </c>
      <c r="H173" s="2" t="s">
        <v>4100</v>
      </c>
      <c r="I173" s="2" t="s">
        <v>3780</v>
      </c>
      <c r="J173" s="2" t="s">
        <v>30</v>
      </c>
      <c r="K173" s="2">
        <v>28561</v>
      </c>
      <c r="L173" s="2" t="s">
        <v>1759</v>
      </c>
      <c r="M173" s="2" t="s">
        <v>4101</v>
      </c>
      <c r="N173" s="5" t="s">
        <v>4102</v>
      </c>
    </row>
    <row r="174" spans="1:14" s="2" customFormat="1">
      <c r="A174" s="5" t="s">
        <v>4097</v>
      </c>
      <c r="B174" s="2" t="s">
        <v>523</v>
      </c>
      <c r="C174" s="2" t="s">
        <v>2007</v>
      </c>
      <c r="D174" s="2" t="s">
        <v>4127</v>
      </c>
      <c r="E174" s="12" t="s">
        <v>4128</v>
      </c>
      <c r="F174" s="5" t="s">
        <v>135</v>
      </c>
      <c r="G174" s="5" t="str">
        <f>HYPERLINK("mailto:larnott@wcti12.com","larnott@wcti12.com")</f>
        <v>larnott@wcti12.com</v>
      </c>
      <c r="H174" s="2" t="s">
        <v>4100</v>
      </c>
      <c r="I174" s="2" t="s">
        <v>3780</v>
      </c>
      <c r="J174" s="2" t="s">
        <v>30</v>
      </c>
      <c r="K174" s="2">
        <v>28561</v>
      </c>
      <c r="L174" s="2" t="s">
        <v>1759</v>
      </c>
      <c r="M174" s="2" t="s">
        <v>4101</v>
      </c>
      <c r="N174" s="5" t="s">
        <v>4102</v>
      </c>
    </row>
    <row r="175" spans="1:14" s="2" customFormat="1">
      <c r="A175" s="5" t="s">
        <v>4097</v>
      </c>
      <c r="B175" s="2" t="s">
        <v>170</v>
      </c>
      <c r="C175" s="2" t="s">
        <v>884</v>
      </c>
      <c r="D175" s="4" t="s">
        <v>4118</v>
      </c>
      <c r="E175" s="16" t="s">
        <v>4119</v>
      </c>
      <c r="F175" s="5" t="s">
        <v>135</v>
      </c>
      <c r="G175" s="5" t="s">
        <v>4120</v>
      </c>
      <c r="H175" s="2" t="s">
        <v>4100</v>
      </c>
      <c r="I175" s="2" t="s">
        <v>3780</v>
      </c>
      <c r="J175" s="2" t="s">
        <v>30</v>
      </c>
      <c r="K175" s="2">
        <v>28561</v>
      </c>
      <c r="L175" s="2" t="s">
        <v>1759</v>
      </c>
      <c r="M175" s="2" t="s">
        <v>4101</v>
      </c>
      <c r="N175" s="5" t="s">
        <v>4102</v>
      </c>
    </row>
    <row r="176" spans="1:14" s="2" customFormat="1">
      <c r="A176" s="5" t="s">
        <v>4097</v>
      </c>
      <c r="B176" s="2" t="s">
        <v>523</v>
      </c>
      <c r="C176" s="2" t="s">
        <v>4129</v>
      </c>
      <c r="D176" s="2" t="s">
        <v>4130</v>
      </c>
      <c r="E176" s="5" t="s">
        <v>4131</v>
      </c>
      <c r="F176" s="5" t="s">
        <v>135</v>
      </c>
      <c r="G176" s="5" t="s">
        <v>4132</v>
      </c>
      <c r="H176" s="2" t="s">
        <v>4100</v>
      </c>
      <c r="I176" s="2" t="s">
        <v>3780</v>
      </c>
      <c r="J176" s="2" t="s">
        <v>30</v>
      </c>
      <c r="K176" s="2">
        <v>28561</v>
      </c>
      <c r="L176" s="2" t="s">
        <v>1759</v>
      </c>
      <c r="M176" s="2" t="s">
        <v>4101</v>
      </c>
      <c r="N176" s="5" t="s">
        <v>4102</v>
      </c>
    </row>
    <row r="177" spans="1:15" s="2" customFormat="1">
      <c r="A177" s="5" t="s">
        <v>4097</v>
      </c>
      <c r="B177" s="2" t="s">
        <v>170</v>
      </c>
      <c r="C177" s="2" t="s">
        <v>4111</v>
      </c>
      <c r="D177" s="2" t="s">
        <v>4112</v>
      </c>
      <c r="E177" s="16" t="s">
        <v>4113</v>
      </c>
      <c r="F177" s="5" t="s">
        <v>135</v>
      </c>
      <c r="G177" s="5" t="s">
        <v>4114</v>
      </c>
      <c r="H177" s="2" t="s">
        <v>4100</v>
      </c>
      <c r="I177" s="2" t="s">
        <v>3780</v>
      </c>
      <c r="J177" s="2" t="s">
        <v>30</v>
      </c>
      <c r="K177" s="2">
        <v>28561</v>
      </c>
      <c r="L177" s="2" t="s">
        <v>1759</v>
      </c>
      <c r="M177" s="2" t="s">
        <v>4101</v>
      </c>
      <c r="N177" s="5" t="s">
        <v>4102</v>
      </c>
    </row>
    <row r="178" spans="1:15" s="2" customFormat="1">
      <c r="A178" s="5" t="s">
        <v>4097</v>
      </c>
      <c r="B178" s="2" t="s">
        <v>3986</v>
      </c>
      <c r="C178" s="4" t="s">
        <v>4109</v>
      </c>
      <c r="D178" s="4" t="s">
        <v>29</v>
      </c>
      <c r="E178" s="12" t="s">
        <v>4110</v>
      </c>
      <c r="F178" s="5" t="s">
        <v>135</v>
      </c>
      <c r="G178" s="5" t="str">
        <f>HYPERLINK("mailto:vwilson@wcti12.com","vwilson@wcti12.com")</f>
        <v>vwilson@wcti12.com</v>
      </c>
      <c r="H178" s="2" t="s">
        <v>4100</v>
      </c>
      <c r="I178" s="2" t="s">
        <v>3780</v>
      </c>
      <c r="J178" s="2" t="s">
        <v>30</v>
      </c>
      <c r="K178" s="2">
        <v>28561</v>
      </c>
      <c r="L178" s="2" t="s">
        <v>1759</v>
      </c>
      <c r="M178" s="2" t="s">
        <v>4101</v>
      </c>
      <c r="N178" s="5" t="s">
        <v>4102</v>
      </c>
    </row>
    <row r="179" spans="1:15" s="2" customFormat="1">
      <c r="A179" s="5" t="s">
        <v>4097</v>
      </c>
      <c r="B179" s="2" t="s">
        <v>3986</v>
      </c>
      <c r="C179" s="4" t="s">
        <v>4098</v>
      </c>
      <c r="D179" s="4" t="s">
        <v>4099</v>
      </c>
      <c r="E179" s="12" t="s">
        <v>4110</v>
      </c>
      <c r="F179" s="5" t="s">
        <v>135</v>
      </c>
      <c r="G179" s="5" t="str">
        <f>HYPERLINK("mailto:wgoforth@wcti12.com","wgoforth@wcti12.com")</f>
        <v>wgoforth@wcti12.com</v>
      </c>
      <c r="H179" s="2" t="s">
        <v>4100</v>
      </c>
      <c r="I179" s="2" t="s">
        <v>3780</v>
      </c>
      <c r="J179" s="2" t="s">
        <v>30</v>
      </c>
      <c r="K179" s="2">
        <v>28561</v>
      </c>
      <c r="L179" s="2" t="s">
        <v>1759</v>
      </c>
      <c r="M179" s="2" t="s">
        <v>4101</v>
      </c>
      <c r="N179" s="5" t="s">
        <v>4102</v>
      </c>
    </row>
    <row r="180" spans="1:15" s="2" customFormat="1">
      <c r="A180" s="5" t="s">
        <v>4133</v>
      </c>
      <c r="B180" s="2" t="s">
        <v>68</v>
      </c>
      <c r="C180" s="2" t="s">
        <v>15</v>
      </c>
      <c r="D180" s="4"/>
      <c r="E180" s="15" t="s">
        <v>4154</v>
      </c>
      <c r="F180" s="5" t="s">
        <v>135</v>
      </c>
      <c r="G180" s="5" t="s">
        <v>4156</v>
      </c>
      <c r="H180" s="2" t="s">
        <v>4136</v>
      </c>
      <c r="I180" s="2" t="s">
        <v>381</v>
      </c>
      <c r="J180" s="2" t="s">
        <v>30</v>
      </c>
      <c r="K180" s="2">
        <v>28412</v>
      </c>
      <c r="L180" s="2" t="s">
        <v>382</v>
      </c>
      <c r="M180" s="2" t="s">
        <v>4137</v>
      </c>
      <c r="N180" s="19" t="s">
        <v>4138</v>
      </c>
    </row>
    <row r="181" spans="1:15" s="2" customFormat="1">
      <c r="A181" s="5" t="s">
        <v>4133</v>
      </c>
      <c r="B181" s="2" t="s">
        <v>170</v>
      </c>
      <c r="C181" s="2" t="s">
        <v>1979</v>
      </c>
      <c r="D181" s="2" t="s">
        <v>4166</v>
      </c>
      <c r="E181" s="5" t="s">
        <v>4167</v>
      </c>
      <c r="F181" s="5" t="s">
        <v>135</v>
      </c>
      <c r="G181" s="5" t="s">
        <v>4168</v>
      </c>
      <c r="H181" s="2" t="s">
        <v>4136</v>
      </c>
      <c r="I181" s="2" t="s">
        <v>381</v>
      </c>
      <c r="J181" s="2" t="s">
        <v>30</v>
      </c>
      <c r="K181" s="2">
        <v>28412</v>
      </c>
      <c r="L181" s="2" t="s">
        <v>382</v>
      </c>
      <c r="M181" s="2" t="s">
        <v>4137</v>
      </c>
      <c r="N181" s="5" t="s">
        <v>4138</v>
      </c>
    </row>
    <row r="182" spans="1:15" s="2" customFormat="1">
      <c r="A182" s="5" t="s">
        <v>4133</v>
      </c>
      <c r="B182" s="2" t="s">
        <v>1516</v>
      </c>
      <c r="C182" s="2" t="s">
        <v>4175</v>
      </c>
      <c r="D182" s="2" t="s">
        <v>4176</v>
      </c>
      <c r="E182" s="5" t="str">
        <f>HYPERLINK("https://twitter.com/annmcadamstv","@annmcadamstv")</f>
        <v>@annmcadamstv</v>
      </c>
      <c r="F182" s="5" t="s">
        <v>135</v>
      </c>
      <c r="G182" s="5" t="str">
        <f>HYPERLINK("mailto:amcadams@wect.com","amcadams@wect.com")</f>
        <v>amcadams@wect.com</v>
      </c>
      <c r="H182" s="2" t="s">
        <v>4136</v>
      </c>
      <c r="I182" s="2" t="s">
        <v>381</v>
      </c>
      <c r="J182" s="2" t="s">
        <v>30</v>
      </c>
      <c r="K182" s="2">
        <v>28412</v>
      </c>
      <c r="L182" s="2" t="s">
        <v>382</v>
      </c>
      <c r="M182" s="2" t="s">
        <v>4137</v>
      </c>
      <c r="N182" s="5" t="s">
        <v>4138</v>
      </c>
    </row>
    <row r="183" spans="1:15" s="2" customFormat="1">
      <c r="A183" s="5" t="s">
        <v>4133</v>
      </c>
      <c r="B183" s="2" t="s">
        <v>3986</v>
      </c>
      <c r="C183" s="2" t="s">
        <v>4146</v>
      </c>
      <c r="D183" s="2" t="s">
        <v>4147</v>
      </c>
      <c r="E183" s="12" t="str">
        <f>HYPERLINK("https://twitter.com/AshleaOnAir","@AshleaOnAir")</f>
        <v>@AshleaOnAir</v>
      </c>
      <c r="F183" s="5" t="s">
        <v>135</v>
      </c>
      <c r="G183" s="5" t="str">
        <f>HYPERLINK("mailto:akosikowski@wect.com","akosikowski@wect.com")</f>
        <v>akosikowski@wect.com</v>
      </c>
      <c r="H183" s="2" t="s">
        <v>4136</v>
      </c>
      <c r="I183" s="2" t="s">
        <v>381</v>
      </c>
      <c r="J183" s="2" t="s">
        <v>30</v>
      </c>
      <c r="K183" s="2">
        <v>28412</v>
      </c>
      <c r="L183" s="2" t="s">
        <v>382</v>
      </c>
      <c r="M183" s="2" t="s">
        <v>4137</v>
      </c>
      <c r="N183" s="5" t="s">
        <v>4138</v>
      </c>
    </row>
    <row r="184" spans="1:15" s="2" customFormat="1">
      <c r="A184" s="5" t="s">
        <v>4133</v>
      </c>
      <c r="B184" s="2" t="s">
        <v>3986</v>
      </c>
      <c r="C184" s="2" t="s">
        <v>904</v>
      </c>
      <c r="D184" s="2" t="s">
        <v>4148</v>
      </c>
      <c r="E184" s="16" t="s">
        <v>4149</v>
      </c>
      <c r="F184" s="5" t="s">
        <v>135</v>
      </c>
      <c r="G184" s="5" t="s">
        <v>4150</v>
      </c>
      <c r="H184" s="2" t="s">
        <v>4136</v>
      </c>
      <c r="I184" s="2" t="s">
        <v>381</v>
      </c>
      <c r="J184" s="2" t="s">
        <v>30</v>
      </c>
      <c r="K184" s="2">
        <v>28412</v>
      </c>
      <c r="L184" s="2" t="s">
        <v>382</v>
      </c>
      <c r="M184" s="2" t="s">
        <v>4137</v>
      </c>
      <c r="N184" s="5" t="s">
        <v>4138</v>
      </c>
    </row>
    <row r="185" spans="1:15" s="2" customFormat="1">
      <c r="A185" s="5" t="s">
        <v>4133</v>
      </c>
      <c r="B185" s="2" t="s">
        <v>3986</v>
      </c>
      <c r="C185" s="2" t="s">
        <v>4134</v>
      </c>
      <c r="D185" s="2" t="s">
        <v>1359</v>
      </c>
      <c r="E185" s="12" t="s">
        <v>4135</v>
      </c>
      <c r="F185" s="5" t="s">
        <v>135</v>
      </c>
      <c r="G185" s="5" t="str">
        <f>HYPERLINK("mailto:bbonner@wect.com","bbonner@wect.com")</f>
        <v>bbonner@wect.com</v>
      </c>
      <c r="H185" s="2" t="s">
        <v>4136</v>
      </c>
      <c r="I185" s="2" t="s">
        <v>381</v>
      </c>
      <c r="J185" s="2" t="s">
        <v>30</v>
      </c>
      <c r="K185" s="2">
        <v>28412</v>
      </c>
      <c r="L185" s="2" t="s">
        <v>382</v>
      </c>
      <c r="M185" s="2" t="s">
        <v>4137</v>
      </c>
      <c r="N185" s="5" t="s">
        <v>4138</v>
      </c>
    </row>
    <row r="186" spans="1:15" s="2" customFormat="1">
      <c r="A186" s="5" t="s">
        <v>4133</v>
      </c>
      <c r="B186" s="2" t="s">
        <v>170</v>
      </c>
      <c r="C186" s="2" t="s">
        <v>3267</v>
      </c>
      <c r="D186" s="2" t="s">
        <v>4169</v>
      </c>
      <c r="E186" s="5" t="s">
        <v>4170</v>
      </c>
      <c r="F186" s="5" t="s">
        <v>135</v>
      </c>
      <c r="G186" s="5" t="s">
        <v>4171</v>
      </c>
      <c r="H186" s="2" t="s">
        <v>4136</v>
      </c>
      <c r="I186" s="2" t="s">
        <v>381</v>
      </c>
      <c r="J186" s="2" t="s">
        <v>30</v>
      </c>
      <c r="K186" s="2">
        <v>28412</v>
      </c>
      <c r="L186" s="2" t="s">
        <v>382</v>
      </c>
      <c r="M186" s="2" t="s">
        <v>4137</v>
      </c>
      <c r="N186" s="5" t="s">
        <v>4138</v>
      </c>
    </row>
    <row r="187" spans="1:15" s="2" customFormat="1">
      <c r="A187" s="5" t="s">
        <v>4133</v>
      </c>
      <c r="B187" s="2" t="s">
        <v>170</v>
      </c>
      <c r="C187" s="2" t="s">
        <v>3916</v>
      </c>
      <c r="D187" s="2" t="s">
        <v>4157</v>
      </c>
      <c r="E187" s="5" t="s">
        <v>4158</v>
      </c>
      <c r="F187" s="5" t="s">
        <v>135</v>
      </c>
      <c r="G187" s="5" t="s">
        <v>4159</v>
      </c>
      <c r="H187" s="2" t="s">
        <v>4136</v>
      </c>
      <c r="I187" s="2" t="s">
        <v>381</v>
      </c>
      <c r="J187" s="2" t="s">
        <v>30</v>
      </c>
      <c r="K187" s="2">
        <v>28412</v>
      </c>
      <c r="L187" s="2" t="s">
        <v>382</v>
      </c>
      <c r="M187" s="2" t="s">
        <v>4137</v>
      </c>
      <c r="N187" s="5" t="s">
        <v>4138</v>
      </c>
    </row>
    <row r="188" spans="1:15" s="2" customFormat="1">
      <c r="A188" s="5" t="s">
        <v>4133</v>
      </c>
      <c r="B188" s="2" t="s">
        <v>1516</v>
      </c>
      <c r="C188" s="2" t="s">
        <v>1276</v>
      </c>
      <c r="D188" s="2" t="s">
        <v>1237</v>
      </c>
      <c r="E188" s="12" t="s">
        <v>4154</v>
      </c>
      <c r="F188" s="5" t="s">
        <v>135</v>
      </c>
      <c r="G188" s="5" t="str">
        <f>HYPERLINK("mailto:croman@wect.com","croman@wect.com ")</f>
        <v xml:space="preserve">croman@wect.com </v>
      </c>
      <c r="H188" s="2" t="s">
        <v>4136</v>
      </c>
      <c r="I188" s="2" t="s">
        <v>381</v>
      </c>
      <c r="J188" s="2" t="s">
        <v>30</v>
      </c>
      <c r="K188" s="2">
        <v>28412</v>
      </c>
      <c r="L188" s="2" t="s">
        <v>382</v>
      </c>
      <c r="M188" s="2" t="s">
        <v>4137</v>
      </c>
      <c r="N188" s="5" t="s">
        <v>4138</v>
      </c>
    </row>
    <row r="189" spans="1:15" s="2" customFormat="1">
      <c r="A189" s="5" t="s">
        <v>4133</v>
      </c>
      <c r="B189" s="2" t="s">
        <v>170</v>
      </c>
      <c r="C189" s="2" t="s">
        <v>459</v>
      </c>
      <c r="D189" s="4" t="s">
        <v>4163</v>
      </c>
      <c r="E189" s="16" t="s">
        <v>4164</v>
      </c>
      <c r="F189" s="5" t="s">
        <v>135</v>
      </c>
      <c r="G189" s="5" t="s">
        <v>4165</v>
      </c>
      <c r="H189" s="2" t="s">
        <v>4136</v>
      </c>
      <c r="I189" s="2" t="s">
        <v>381</v>
      </c>
      <c r="J189" s="2" t="s">
        <v>30</v>
      </c>
      <c r="K189" s="2">
        <v>28412</v>
      </c>
      <c r="L189" s="2" t="s">
        <v>382</v>
      </c>
      <c r="M189" s="2" t="s">
        <v>4137</v>
      </c>
      <c r="N189" s="5" t="s">
        <v>4138</v>
      </c>
    </row>
    <row r="190" spans="1:15" s="2" customFormat="1">
      <c r="A190" s="5" t="s">
        <v>4133</v>
      </c>
      <c r="B190" s="2" t="s">
        <v>3986</v>
      </c>
      <c r="C190" s="2" t="s">
        <v>4152</v>
      </c>
      <c r="D190" s="2" t="s">
        <v>4153</v>
      </c>
      <c r="E190" s="5" t="s">
        <v>4154</v>
      </c>
      <c r="F190" s="5" t="s">
        <v>135</v>
      </c>
      <c r="G190" s="5" t="str">
        <f>HYPERLINK("mailto:fweller@wect.com","fweller@wect.com")</f>
        <v>fweller@wect.com</v>
      </c>
      <c r="H190" s="2" t="s">
        <v>4136</v>
      </c>
      <c r="I190" s="2" t="s">
        <v>381</v>
      </c>
      <c r="J190" s="2" t="s">
        <v>30</v>
      </c>
      <c r="K190" s="2">
        <v>28412</v>
      </c>
      <c r="L190" s="2" t="s">
        <v>382</v>
      </c>
      <c r="M190" s="2" t="s">
        <v>4137</v>
      </c>
      <c r="N190" s="5" t="s">
        <v>4138</v>
      </c>
    </row>
    <row r="191" spans="1:15" s="2" customFormat="1">
      <c r="A191" s="5" t="s">
        <v>4133</v>
      </c>
      <c r="B191" s="2" t="s">
        <v>170</v>
      </c>
      <c r="C191" s="2" t="s">
        <v>4160</v>
      </c>
      <c r="D191" s="2" t="s">
        <v>971</v>
      </c>
      <c r="E191" s="12" t="s">
        <v>4161</v>
      </c>
      <c r="F191" s="10" t="s">
        <v>135</v>
      </c>
      <c r="G191" s="5" t="s">
        <v>4162</v>
      </c>
      <c r="H191" s="2" t="s">
        <v>4136</v>
      </c>
      <c r="I191" s="2" t="s">
        <v>381</v>
      </c>
      <c r="J191" s="2" t="s">
        <v>30</v>
      </c>
      <c r="K191" s="2">
        <v>28412</v>
      </c>
      <c r="L191" s="2" t="s">
        <v>382</v>
      </c>
      <c r="M191" s="2" t="s">
        <v>4137</v>
      </c>
      <c r="N191" s="5" t="s">
        <v>4138</v>
      </c>
      <c r="O191" s="4"/>
    </row>
    <row r="192" spans="1:15" s="2" customFormat="1">
      <c r="A192" s="5" t="s">
        <v>4133</v>
      </c>
      <c r="B192" s="2" t="s">
        <v>3986</v>
      </c>
      <c r="C192" s="2" t="s">
        <v>4139</v>
      </c>
      <c r="D192" s="2" t="s">
        <v>4140</v>
      </c>
      <c r="E192" s="12" t="s">
        <v>4141</v>
      </c>
      <c r="F192" s="5" t="s">
        <v>135</v>
      </c>
      <c r="G192" s="12" t="str">
        <f>HYPERLINK("mailto:jevans@wect.com","jevans@wect.com")</f>
        <v>jevans@wect.com</v>
      </c>
      <c r="H192" s="2" t="s">
        <v>4136</v>
      </c>
      <c r="I192" s="2" t="s">
        <v>381</v>
      </c>
      <c r="J192" s="2" t="s">
        <v>30</v>
      </c>
      <c r="K192" s="2">
        <v>28412</v>
      </c>
      <c r="L192" s="2" t="s">
        <v>382</v>
      </c>
      <c r="M192" s="2" t="s">
        <v>4137</v>
      </c>
      <c r="N192" s="5" t="s">
        <v>4138</v>
      </c>
    </row>
    <row r="193" spans="1:15" s="2" customFormat="1">
      <c r="A193" s="5" t="s">
        <v>4133</v>
      </c>
      <c r="B193" s="2" t="s">
        <v>170</v>
      </c>
      <c r="C193" s="2" t="s">
        <v>4172</v>
      </c>
      <c r="D193" s="2" t="s">
        <v>806</v>
      </c>
      <c r="E193" s="5" t="s">
        <v>4173</v>
      </c>
      <c r="F193" s="5" t="s">
        <v>135</v>
      </c>
      <c r="G193" s="5" t="s">
        <v>4174</v>
      </c>
      <c r="H193" s="2" t="s">
        <v>4136</v>
      </c>
      <c r="I193" s="2" t="s">
        <v>381</v>
      </c>
      <c r="J193" s="2" t="s">
        <v>30</v>
      </c>
      <c r="K193" s="2">
        <v>28412</v>
      </c>
      <c r="L193" s="2" t="s">
        <v>382</v>
      </c>
      <c r="M193" s="2" t="s">
        <v>4137</v>
      </c>
      <c r="N193" s="5" t="s">
        <v>4138</v>
      </c>
    </row>
    <row r="194" spans="1:15" s="2" customFormat="1">
      <c r="A194" s="5" t="s">
        <v>4133</v>
      </c>
      <c r="B194" s="2" t="s">
        <v>3986</v>
      </c>
      <c r="C194" s="2" t="s">
        <v>195</v>
      </c>
      <c r="D194" s="2" t="s">
        <v>4151</v>
      </c>
      <c r="E194" s="5" t="str">
        <f>HYPERLINK("https://twitter.com/KimKRatcliff","@KimKRatcliff")</f>
        <v>@KimKRatcliff</v>
      </c>
      <c r="F194" s="5" t="s">
        <v>135</v>
      </c>
      <c r="G194" s="5" t="str">
        <f>HYPERLINK("mailto:kratcliff@wect.com","kratcliff@wect.com")</f>
        <v>kratcliff@wect.com</v>
      </c>
      <c r="H194" s="2" t="s">
        <v>4136</v>
      </c>
      <c r="I194" s="2" t="s">
        <v>381</v>
      </c>
      <c r="J194" s="2" t="s">
        <v>30</v>
      </c>
      <c r="K194" s="2">
        <v>28412</v>
      </c>
      <c r="L194" s="2" t="s">
        <v>382</v>
      </c>
      <c r="M194" s="2" t="s">
        <v>4137</v>
      </c>
      <c r="N194" s="5" t="s">
        <v>4138</v>
      </c>
    </row>
    <row r="195" spans="1:15" s="2" customFormat="1">
      <c r="A195" s="5" t="s">
        <v>4133</v>
      </c>
      <c r="B195" s="2" t="s">
        <v>3986</v>
      </c>
      <c r="C195" s="2" t="s">
        <v>4142</v>
      </c>
      <c r="D195" s="2" t="s">
        <v>4143</v>
      </c>
      <c r="E195" s="5" t="s">
        <v>4144</v>
      </c>
      <c r="F195" s="5" t="s">
        <v>135</v>
      </c>
      <c r="G195" s="5" t="s">
        <v>4145</v>
      </c>
      <c r="H195" s="2" t="s">
        <v>4136</v>
      </c>
      <c r="I195" s="2" t="s">
        <v>381</v>
      </c>
      <c r="J195" s="2" t="s">
        <v>30</v>
      </c>
      <c r="K195" s="2">
        <v>28412</v>
      </c>
      <c r="L195" s="2" t="s">
        <v>382</v>
      </c>
      <c r="M195" s="2" t="s">
        <v>4137</v>
      </c>
      <c r="N195" s="5" t="s">
        <v>4138</v>
      </c>
    </row>
    <row r="196" spans="1:15" s="2" customFormat="1">
      <c r="A196" s="5" t="s">
        <v>4133</v>
      </c>
      <c r="B196" s="2" t="s">
        <v>446</v>
      </c>
      <c r="C196" s="2" t="s">
        <v>856</v>
      </c>
      <c r="D196" s="2" t="s">
        <v>4155</v>
      </c>
      <c r="E196" s="5" t="s">
        <v>4154</v>
      </c>
      <c r="F196" s="5" t="s">
        <v>135</v>
      </c>
      <c r="G196" s="5" t="str">
        <f>HYPERLINK("mailto:ssaxton@wect.com","ssaxton@wect.com")</f>
        <v>ssaxton@wect.com</v>
      </c>
      <c r="H196" s="2" t="s">
        <v>4136</v>
      </c>
      <c r="I196" s="2" t="s">
        <v>381</v>
      </c>
      <c r="J196" s="2" t="s">
        <v>30</v>
      </c>
      <c r="K196" s="4">
        <v>28412</v>
      </c>
      <c r="L196" s="2" t="s">
        <v>382</v>
      </c>
      <c r="M196" s="4" t="s">
        <v>4137</v>
      </c>
      <c r="N196" s="5" t="s">
        <v>4138</v>
      </c>
    </row>
    <row r="197" spans="1:15" s="2" customFormat="1">
      <c r="A197" s="5" t="s">
        <v>4177</v>
      </c>
      <c r="B197" s="2" t="s">
        <v>68</v>
      </c>
      <c r="C197" s="2" t="s">
        <v>15</v>
      </c>
      <c r="D197" s="2" t="s">
        <v>15</v>
      </c>
      <c r="E197" s="16" t="s">
        <v>4199</v>
      </c>
      <c r="F197" s="10" t="s">
        <v>135</v>
      </c>
      <c r="G197" s="5" t="s">
        <v>4200</v>
      </c>
      <c r="H197" s="2" t="s">
        <v>4180</v>
      </c>
      <c r="I197" s="2" t="s">
        <v>44</v>
      </c>
      <c r="J197" s="2" t="s">
        <v>30</v>
      </c>
      <c r="K197" s="2">
        <v>27405</v>
      </c>
      <c r="L197" s="2" t="s">
        <v>45</v>
      </c>
      <c r="M197" s="2" t="s">
        <v>4181</v>
      </c>
      <c r="N197" s="5" t="s">
        <v>4182</v>
      </c>
      <c r="O197" s="4"/>
    </row>
    <row r="198" spans="1:15" s="2" customFormat="1">
      <c r="A198" s="5" t="s">
        <v>4177</v>
      </c>
      <c r="B198" s="2" t="s">
        <v>170</v>
      </c>
      <c r="C198" s="2" t="s">
        <v>4201</v>
      </c>
      <c r="D198" s="2" t="s">
        <v>4202</v>
      </c>
      <c r="E198" s="12" t="s">
        <v>4203</v>
      </c>
      <c r="F198" s="5" t="s">
        <v>135</v>
      </c>
      <c r="G198" s="5" t="s">
        <v>4204</v>
      </c>
      <c r="H198" s="2" t="s">
        <v>4180</v>
      </c>
      <c r="I198" s="2" t="s">
        <v>44</v>
      </c>
      <c r="J198" s="2" t="s">
        <v>30</v>
      </c>
      <c r="K198" s="2">
        <v>27405</v>
      </c>
      <c r="L198" s="2" t="s">
        <v>45</v>
      </c>
      <c r="M198" s="2" t="s">
        <v>4181</v>
      </c>
      <c r="N198" s="5" t="s">
        <v>4182</v>
      </c>
    </row>
    <row r="199" spans="1:15" s="2" customFormat="1">
      <c r="A199" s="5" t="s">
        <v>4177</v>
      </c>
      <c r="B199" s="2" t="s">
        <v>170</v>
      </c>
      <c r="C199" s="2" t="s">
        <v>1231</v>
      </c>
      <c r="D199" s="4" t="s">
        <v>4205</v>
      </c>
      <c r="E199" s="16" t="s">
        <v>4206</v>
      </c>
      <c r="F199" s="5" t="s">
        <v>135</v>
      </c>
      <c r="G199" s="5" t="s">
        <v>4207</v>
      </c>
      <c r="H199" s="2" t="s">
        <v>4180</v>
      </c>
      <c r="I199" s="2" t="s">
        <v>44</v>
      </c>
      <c r="J199" s="2" t="s">
        <v>30</v>
      </c>
      <c r="K199" s="2">
        <v>27405</v>
      </c>
      <c r="L199" s="2" t="s">
        <v>45</v>
      </c>
      <c r="M199" s="2" t="s">
        <v>4181</v>
      </c>
      <c r="N199" s="5" t="s">
        <v>4182</v>
      </c>
    </row>
    <row r="200" spans="1:15" s="2" customFormat="1">
      <c r="A200" s="5" t="s">
        <v>4177</v>
      </c>
      <c r="B200" s="2" t="s">
        <v>1516</v>
      </c>
      <c r="C200" s="2" t="s">
        <v>874</v>
      </c>
      <c r="D200" s="2" t="s">
        <v>4223</v>
      </c>
      <c r="E200" s="12" t="s">
        <v>4224</v>
      </c>
      <c r="F200" s="5" t="s">
        <v>135</v>
      </c>
      <c r="G200" s="5" t="s">
        <v>4225</v>
      </c>
      <c r="H200" s="2" t="s">
        <v>4180</v>
      </c>
      <c r="I200" s="2" t="s">
        <v>44</v>
      </c>
      <c r="J200" s="2" t="s">
        <v>30</v>
      </c>
      <c r="K200" s="2">
        <v>27405</v>
      </c>
      <c r="L200" s="2" t="s">
        <v>45</v>
      </c>
      <c r="M200" s="2" t="s">
        <v>4181</v>
      </c>
      <c r="N200" s="5" t="s">
        <v>4182</v>
      </c>
    </row>
    <row r="201" spans="1:15" s="2" customFormat="1">
      <c r="A201" s="5" t="s">
        <v>4177</v>
      </c>
      <c r="B201" s="2" t="s">
        <v>170</v>
      </c>
      <c r="C201" s="2" t="s">
        <v>4216</v>
      </c>
      <c r="D201" s="2" t="s">
        <v>4217</v>
      </c>
      <c r="E201" s="12" t="s">
        <v>4218</v>
      </c>
      <c r="F201" s="5" t="s">
        <v>135</v>
      </c>
      <c r="G201" s="5" t="str">
        <f>HYPERLINK("mailto:csilber@wfmy.com","csilber@wfmy.com")</f>
        <v>csilber@wfmy.com</v>
      </c>
      <c r="H201" s="2" t="s">
        <v>4180</v>
      </c>
      <c r="I201" s="2" t="s">
        <v>44</v>
      </c>
      <c r="J201" s="2" t="s">
        <v>30</v>
      </c>
      <c r="K201" s="2">
        <v>27405</v>
      </c>
      <c r="L201" s="2" t="s">
        <v>45</v>
      </c>
      <c r="M201" s="2" t="s">
        <v>4181</v>
      </c>
      <c r="N201" s="5" t="s">
        <v>4182</v>
      </c>
    </row>
    <row r="202" spans="1:15" s="2" customFormat="1">
      <c r="A202" s="5" t="s">
        <v>4177</v>
      </c>
      <c r="B202" s="2" t="s">
        <v>4194</v>
      </c>
      <c r="C202" s="2" t="s">
        <v>4195</v>
      </c>
      <c r="D202" s="2" t="s">
        <v>4196</v>
      </c>
      <c r="E202" s="16" t="s">
        <v>4197</v>
      </c>
      <c r="F202" s="5" t="s">
        <v>135</v>
      </c>
      <c r="G202" s="5" t="s">
        <v>4198</v>
      </c>
      <c r="H202" s="2" t="s">
        <v>4180</v>
      </c>
      <c r="I202" s="2" t="s">
        <v>44</v>
      </c>
      <c r="J202" s="2" t="s">
        <v>30</v>
      </c>
      <c r="K202" s="2">
        <v>27405</v>
      </c>
      <c r="L202" s="2" t="s">
        <v>45</v>
      </c>
      <c r="M202" s="2" t="s">
        <v>4181</v>
      </c>
      <c r="N202" s="5" t="s">
        <v>4182</v>
      </c>
    </row>
    <row r="203" spans="1:15" s="2" customFormat="1">
      <c r="A203" s="5" t="s">
        <v>4177</v>
      </c>
      <c r="B203" s="2" t="s">
        <v>4191</v>
      </c>
      <c r="C203" s="2" t="s">
        <v>1092</v>
      </c>
      <c r="D203" s="2" t="s">
        <v>4192</v>
      </c>
      <c r="E203" s="12" t="s">
        <v>4193</v>
      </c>
      <c r="F203" s="5" t="s">
        <v>135</v>
      </c>
      <c r="G203" s="12" t="str">
        <f>HYPERLINK("mailto:echilton@wfmy.com","echilton@wfmy.com ")</f>
        <v xml:space="preserve">echilton@wfmy.com </v>
      </c>
      <c r="H203" s="2" t="s">
        <v>4180</v>
      </c>
      <c r="I203" s="2" t="s">
        <v>44</v>
      </c>
      <c r="J203" s="2" t="s">
        <v>30</v>
      </c>
      <c r="K203" s="2">
        <v>27405</v>
      </c>
      <c r="L203" s="2" t="s">
        <v>45</v>
      </c>
      <c r="M203" s="2" t="s">
        <v>4181</v>
      </c>
      <c r="N203" s="5" t="s">
        <v>4182</v>
      </c>
    </row>
    <row r="204" spans="1:15" s="2" customFormat="1">
      <c r="A204" s="5" t="s">
        <v>4177</v>
      </c>
      <c r="B204" s="2" t="s">
        <v>170</v>
      </c>
      <c r="C204" s="2" t="s">
        <v>2061</v>
      </c>
      <c r="D204" s="4" t="s">
        <v>4219</v>
      </c>
      <c r="E204" s="5" t="s">
        <v>4220</v>
      </c>
      <c r="F204" s="5" t="s">
        <v>135</v>
      </c>
      <c r="G204" s="5" t="s">
        <v>15</v>
      </c>
      <c r="H204" s="2" t="s">
        <v>4180</v>
      </c>
      <c r="I204" s="2" t="s">
        <v>44</v>
      </c>
      <c r="J204" s="2" t="s">
        <v>30</v>
      </c>
      <c r="K204" s="2">
        <v>27405</v>
      </c>
      <c r="L204" s="2" t="s">
        <v>45</v>
      </c>
      <c r="M204" s="2" t="s">
        <v>4181</v>
      </c>
      <c r="N204" s="5" t="s">
        <v>4182</v>
      </c>
    </row>
    <row r="205" spans="1:15" s="2" customFormat="1">
      <c r="A205" s="5" t="s">
        <v>4177</v>
      </c>
      <c r="B205" s="2" t="s">
        <v>3986</v>
      </c>
      <c r="C205" s="2" t="s">
        <v>4178</v>
      </c>
      <c r="D205" s="2" t="s">
        <v>2684</v>
      </c>
      <c r="E205" s="12" t="s">
        <v>4179</v>
      </c>
      <c r="F205" s="5" t="s">
        <v>135</v>
      </c>
      <c r="G205" s="5" t="str">
        <f>HYPERLINK("mailto:jluck@wfmy.com","jluck@wfmy.com")</f>
        <v>jluck@wfmy.com</v>
      </c>
      <c r="H205" s="2" t="s">
        <v>4180</v>
      </c>
      <c r="I205" s="2" t="s">
        <v>44</v>
      </c>
      <c r="J205" s="2" t="s">
        <v>30</v>
      </c>
      <c r="K205" s="2">
        <v>27405</v>
      </c>
      <c r="L205" s="2" t="s">
        <v>45</v>
      </c>
      <c r="M205" s="2" t="s">
        <v>4181</v>
      </c>
      <c r="N205" s="5" t="s">
        <v>4182</v>
      </c>
    </row>
    <row r="206" spans="1:15" s="2" customFormat="1">
      <c r="A206" s="5" t="s">
        <v>4177</v>
      </c>
      <c r="B206" s="2" t="s">
        <v>170</v>
      </c>
      <c r="C206" s="2" t="s">
        <v>4212</v>
      </c>
      <c r="D206" s="2" t="s">
        <v>4213</v>
      </c>
      <c r="E206" s="12" t="s">
        <v>4214</v>
      </c>
      <c r="F206" s="5" t="s">
        <v>135</v>
      </c>
      <c r="G206" s="5" t="s">
        <v>4215</v>
      </c>
      <c r="H206" s="2" t="s">
        <v>4180</v>
      </c>
      <c r="I206" s="2" t="s">
        <v>44</v>
      </c>
      <c r="J206" s="2" t="s">
        <v>30</v>
      </c>
      <c r="K206" s="2">
        <v>27405</v>
      </c>
      <c r="L206" s="2" t="s">
        <v>45</v>
      </c>
      <c r="M206" s="2" t="s">
        <v>4181</v>
      </c>
      <c r="N206" s="5" t="s">
        <v>4182</v>
      </c>
    </row>
    <row r="207" spans="1:15" s="2" customFormat="1">
      <c r="A207" s="5" t="s">
        <v>4177</v>
      </c>
      <c r="B207" s="2" t="s">
        <v>3986</v>
      </c>
      <c r="C207" s="2" t="s">
        <v>4186</v>
      </c>
      <c r="D207" s="2" t="s">
        <v>4187</v>
      </c>
      <c r="E207" s="16" t="s">
        <v>4188</v>
      </c>
      <c r="F207" s="5" t="s">
        <v>135</v>
      </c>
      <c r="G207" s="5" t="s">
        <v>4189</v>
      </c>
      <c r="H207" s="2" t="s">
        <v>4180</v>
      </c>
      <c r="I207" s="2" t="s">
        <v>44</v>
      </c>
      <c r="J207" s="2" t="s">
        <v>30</v>
      </c>
      <c r="K207" s="2">
        <v>27405</v>
      </c>
      <c r="L207" s="2" t="s">
        <v>45</v>
      </c>
      <c r="M207" s="2" t="s">
        <v>4181</v>
      </c>
      <c r="N207" s="5" t="s">
        <v>4182</v>
      </c>
    </row>
    <row r="208" spans="1:15" s="2" customFormat="1">
      <c r="A208" s="5" t="s">
        <v>4177</v>
      </c>
      <c r="B208" s="2" t="s">
        <v>170</v>
      </c>
      <c r="C208" s="2" t="s">
        <v>415</v>
      </c>
      <c r="D208" s="4" t="s">
        <v>4221</v>
      </c>
      <c r="E208" s="12" t="s">
        <v>4222</v>
      </c>
      <c r="F208" s="5" t="s">
        <v>135</v>
      </c>
      <c r="G208" s="5" t="str">
        <f>HYPERLINK("mailto:pwright2@wfmy.com","pwright2@wfmy.com")</f>
        <v>pwright2@wfmy.com</v>
      </c>
      <c r="H208" s="2" t="s">
        <v>4180</v>
      </c>
      <c r="I208" s="2" t="s">
        <v>44</v>
      </c>
      <c r="J208" s="2" t="s">
        <v>30</v>
      </c>
      <c r="K208" s="2">
        <v>27405</v>
      </c>
      <c r="L208" s="2" t="s">
        <v>45</v>
      </c>
      <c r="M208" s="2" t="s">
        <v>4181</v>
      </c>
      <c r="N208" s="5" t="s">
        <v>4182</v>
      </c>
    </row>
    <row r="209" spans="1:15" s="2" customFormat="1">
      <c r="A209" s="5" t="s">
        <v>4177</v>
      </c>
      <c r="B209" s="2" t="s">
        <v>170</v>
      </c>
      <c r="C209" s="2" t="s">
        <v>4208</v>
      </c>
      <c r="D209" s="2" t="s">
        <v>4209</v>
      </c>
      <c r="E209" s="12" t="s">
        <v>4210</v>
      </c>
      <c r="F209" s="5" t="s">
        <v>135</v>
      </c>
      <c r="G209" s="5" t="s">
        <v>4211</v>
      </c>
      <c r="H209" s="2" t="s">
        <v>4180</v>
      </c>
      <c r="I209" s="2" t="s">
        <v>44</v>
      </c>
      <c r="J209" s="2" t="s">
        <v>30</v>
      </c>
      <c r="K209" s="2">
        <v>27405</v>
      </c>
      <c r="L209" s="2" t="s">
        <v>45</v>
      </c>
      <c r="M209" s="2" t="s">
        <v>4181</v>
      </c>
      <c r="N209" s="5" t="s">
        <v>4182</v>
      </c>
    </row>
    <row r="210" spans="1:15" s="2" customFormat="1">
      <c r="A210" s="5" t="s">
        <v>4177</v>
      </c>
      <c r="B210" s="2" t="s">
        <v>3986</v>
      </c>
      <c r="C210" s="2" t="s">
        <v>4077</v>
      </c>
      <c r="D210" s="2" t="s">
        <v>4190</v>
      </c>
      <c r="E210" s="12" t="str">
        <f>HYPERLINK("http://twitter.com/","@tanyariveraon2")</f>
        <v>@tanyariveraon2</v>
      </c>
      <c r="F210" s="5" t="s">
        <v>135</v>
      </c>
      <c r="G210" s="5" t="str">
        <f>HYPERLINK("mailto:trivera@wfmy.com","trivera@wfmy.com")</f>
        <v>trivera@wfmy.com</v>
      </c>
      <c r="H210" s="2" t="s">
        <v>4180</v>
      </c>
      <c r="I210" s="2" t="s">
        <v>44</v>
      </c>
      <c r="J210" s="2" t="s">
        <v>30</v>
      </c>
      <c r="K210" s="2">
        <v>27405</v>
      </c>
      <c r="L210" s="2" t="s">
        <v>45</v>
      </c>
      <c r="M210" s="2" t="s">
        <v>4181</v>
      </c>
      <c r="N210" s="5" t="s">
        <v>4182</v>
      </c>
    </row>
    <row r="211" spans="1:15" s="2" customFormat="1">
      <c r="A211" s="5" t="s">
        <v>4177</v>
      </c>
      <c r="B211" s="2" t="s">
        <v>3986</v>
      </c>
      <c r="C211" s="2" t="s">
        <v>4183</v>
      </c>
      <c r="D211" s="2" t="s">
        <v>4184</v>
      </c>
      <c r="E211" s="12" t="s">
        <v>4185</v>
      </c>
      <c r="F211" s="5" t="s">
        <v>135</v>
      </c>
      <c r="G211" s="5" t="str">
        <f>HYPERLINK("mailto:tmccain@wfmy.com","tmccain@wfmy.com")</f>
        <v>tmccain@wfmy.com</v>
      </c>
      <c r="H211" s="2" t="s">
        <v>4180</v>
      </c>
      <c r="I211" s="2" t="s">
        <v>44</v>
      </c>
      <c r="J211" s="2" t="s">
        <v>30</v>
      </c>
      <c r="K211" s="2">
        <v>27405</v>
      </c>
      <c r="L211" s="2" t="s">
        <v>45</v>
      </c>
      <c r="M211" s="2" t="s">
        <v>4181</v>
      </c>
      <c r="N211" s="5" t="s">
        <v>4182</v>
      </c>
    </row>
    <row r="212" spans="1:15" s="2" customFormat="1">
      <c r="A212" s="5" t="s">
        <v>4226</v>
      </c>
      <c r="B212" s="2" t="s">
        <v>68</v>
      </c>
      <c r="C212" s="2" t="s">
        <v>15</v>
      </c>
      <c r="D212" s="4"/>
      <c r="E212" s="16" t="s">
        <v>4235</v>
      </c>
      <c r="F212" s="5" t="s">
        <v>135</v>
      </c>
      <c r="G212" s="5" t="s">
        <v>4251</v>
      </c>
      <c r="H212" s="2" t="s">
        <v>4231</v>
      </c>
      <c r="I212" s="2" t="s">
        <v>4240</v>
      </c>
      <c r="J212" s="2" t="s">
        <v>30</v>
      </c>
      <c r="K212" s="2">
        <v>27263</v>
      </c>
      <c r="L212" s="2" t="s">
        <v>45</v>
      </c>
      <c r="M212" s="2" t="s">
        <v>4252</v>
      </c>
      <c r="N212" s="16" t="s">
        <v>4233</v>
      </c>
    </row>
    <row r="213" spans="1:15" s="2" customFormat="1">
      <c r="A213" s="5" t="s">
        <v>4226</v>
      </c>
      <c r="B213" s="2" t="s">
        <v>170</v>
      </c>
      <c r="C213" s="2" t="s">
        <v>4253</v>
      </c>
      <c r="D213" s="2" t="s">
        <v>4254</v>
      </c>
      <c r="E213" s="5" t="str">
        <f>HYPERLINK("https://twitter.com/a_dipiazza","@a_dipiazza")</f>
        <v>@a_dipiazza</v>
      </c>
      <c r="F213" s="5" t="s">
        <v>135</v>
      </c>
      <c r="G213" s="5" t="str">
        <f>HYPERLINK("mailto:adrienne.dipiazza@wghp.com","adrienne.dipiazza@wghp.com")</f>
        <v>adrienne.dipiazza@wghp.com</v>
      </c>
      <c r="H213" s="2" t="s">
        <v>4231</v>
      </c>
      <c r="I213" s="2" t="s">
        <v>4240</v>
      </c>
      <c r="J213" s="2" t="s">
        <v>30</v>
      </c>
      <c r="K213" s="2">
        <v>27263</v>
      </c>
      <c r="L213" s="2" t="s">
        <v>45</v>
      </c>
      <c r="M213" s="2" t="s">
        <v>4232</v>
      </c>
      <c r="N213" s="5" t="s">
        <v>4233</v>
      </c>
    </row>
    <row r="214" spans="1:15" s="2" customFormat="1">
      <c r="A214" s="5" t="s">
        <v>4226</v>
      </c>
      <c r="B214" s="2" t="s">
        <v>4264</v>
      </c>
      <c r="C214" s="2" t="s">
        <v>4134</v>
      </c>
      <c r="D214" s="2" t="s">
        <v>4265</v>
      </c>
      <c r="E214" s="5" t="str">
        <f>HYPERLINK("https://twitter.com/BobBuckleyWGHP","@BobBuckleyWGHP")</f>
        <v>@BobBuckleyWGHP</v>
      </c>
      <c r="F214" s="5" t="s">
        <v>135</v>
      </c>
      <c r="G214" s="5" t="str">
        <f>HYPERLINK("mailto:bob.buckley@wghp.com","bob.buckley@wghp.com")</f>
        <v>bob.buckley@wghp.com</v>
      </c>
      <c r="H214" s="2" t="s">
        <v>4231</v>
      </c>
      <c r="I214" s="2" t="s">
        <v>1113</v>
      </c>
      <c r="J214" s="2" t="s">
        <v>30</v>
      </c>
      <c r="K214" s="2">
        <v>27263</v>
      </c>
      <c r="L214" s="2" t="s">
        <v>45</v>
      </c>
      <c r="M214" s="2" t="s">
        <v>4232</v>
      </c>
      <c r="N214" s="5" t="s">
        <v>4233</v>
      </c>
    </row>
    <row r="215" spans="1:15" s="2" customFormat="1">
      <c r="A215" s="5" t="s">
        <v>4226</v>
      </c>
      <c r="B215" s="2" t="s">
        <v>4049</v>
      </c>
      <c r="C215" s="2" t="s">
        <v>2571</v>
      </c>
      <c r="D215" s="2" t="s">
        <v>491</v>
      </c>
      <c r="E215" s="12" t="s">
        <v>4235</v>
      </c>
      <c r="F215" s="5" t="s">
        <v>135</v>
      </c>
      <c r="G215" s="5" t="s">
        <v>4242</v>
      </c>
      <c r="H215" s="2" t="s">
        <v>4231</v>
      </c>
      <c r="I215" s="2" t="s">
        <v>4240</v>
      </c>
      <c r="J215" s="2" t="s">
        <v>30</v>
      </c>
      <c r="K215" s="2">
        <v>27263</v>
      </c>
      <c r="L215" s="2" t="s">
        <v>45</v>
      </c>
      <c r="M215" s="2" t="s">
        <v>4232</v>
      </c>
      <c r="N215" s="5" t="s">
        <v>4233</v>
      </c>
    </row>
    <row r="216" spans="1:15" s="2" customFormat="1">
      <c r="A216" s="5" t="s">
        <v>4226</v>
      </c>
      <c r="B216" s="2" t="s">
        <v>170</v>
      </c>
      <c r="C216" s="2" t="s">
        <v>4260</v>
      </c>
      <c r="D216" s="2" t="s">
        <v>4261</v>
      </c>
      <c r="E216" s="12" t="str">
        <f>HYPERLINK("https://twitter.com/ChadTucker","@ChadTucker")</f>
        <v>@ChadTucker</v>
      </c>
      <c r="F216" s="5" t="s">
        <v>135</v>
      </c>
      <c r="G216" s="5" t="str">
        <f>HYPERLINK("mailto:chad.tucker@wghp.com","chad.tucker@wghp.com")</f>
        <v>chad.tucker@wghp.com</v>
      </c>
      <c r="H216" s="2" t="s">
        <v>4231</v>
      </c>
      <c r="I216" s="2" t="s">
        <v>1113</v>
      </c>
      <c r="J216" s="2" t="s">
        <v>30</v>
      </c>
      <c r="K216" s="2">
        <v>27263</v>
      </c>
      <c r="L216" s="2" t="s">
        <v>45</v>
      </c>
      <c r="M216" s="2" t="s">
        <v>4232</v>
      </c>
      <c r="N216" s="5" t="s">
        <v>4233</v>
      </c>
    </row>
    <row r="217" spans="1:15" s="2" customFormat="1">
      <c r="A217" s="5" t="s">
        <v>4226</v>
      </c>
      <c r="B217" s="2" t="s">
        <v>4191</v>
      </c>
      <c r="C217" s="2" t="s">
        <v>1489</v>
      </c>
      <c r="D217" s="2" t="s">
        <v>810</v>
      </c>
      <c r="E217" s="12" t="str">
        <f>HYPERLINK("https://twitter.com/FOX8CindyFarmer","@FOX8CindyFarmer")</f>
        <v>@FOX8CindyFarmer</v>
      </c>
      <c r="F217" s="5" t="s">
        <v>135</v>
      </c>
      <c r="G217" s="5" t="s">
        <v>4241</v>
      </c>
      <c r="H217" s="2" t="s">
        <v>4231</v>
      </c>
      <c r="I217" s="2" t="s">
        <v>1113</v>
      </c>
      <c r="J217" s="2" t="s">
        <v>30</v>
      </c>
      <c r="K217" s="2">
        <v>27263</v>
      </c>
      <c r="L217" s="2" t="s">
        <v>45</v>
      </c>
      <c r="M217" s="2" t="s">
        <v>4232</v>
      </c>
      <c r="N217" s="5" t="s">
        <v>4233</v>
      </c>
    </row>
    <row r="218" spans="1:15" s="2" customFormat="1">
      <c r="A218" s="5" t="s">
        <v>4226</v>
      </c>
      <c r="B218" s="2" t="s">
        <v>170</v>
      </c>
      <c r="C218" s="2" t="s">
        <v>1675</v>
      </c>
      <c r="D218" s="2" t="s">
        <v>1574</v>
      </c>
      <c r="E218" s="12" t="s">
        <v>4256</v>
      </c>
      <c r="F218" s="5" t="s">
        <v>135</v>
      </c>
      <c r="G218" s="5" t="str">
        <f>HYPERLINK("mailto:jasmine.spencer@wghp.com","jasmine.spencer@wghp.com")</f>
        <v>jasmine.spencer@wghp.com</v>
      </c>
      <c r="H218" s="2" t="s">
        <v>4231</v>
      </c>
      <c r="I218" s="2" t="s">
        <v>4240</v>
      </c>
      <c r="J218" s="2" t="s">
        <v>30</v>
      </c>
      <c r="K218" s="2">
        <v>27263</v>
      </c>
      <c r="L218" s="2" t="s">
        <v>45</v>
      </c>
      <c r="M218" s="2" t="s">
        <v>4232</v>
      </c>
      <c r="N218" s="5" t="s">
        <v>4233</v>
      </c>
    </row>
    <row r="219" spans="1:15" s="2" customFormat="1">
      <c r="A219" s="5" t="s">
        <v>4226</v>
      </c>
      <c r="B219" s="2" t="s">
        <v>4049</v>
      </c>
      <c r="C219" s="2" t="s">
        <v>4243</v>
      </c>
      <c r="D219" s="2" t="s">
        <v>4244</v>
      </c>
      <c r="E219" s="12" t="str">
        <f>HYPERLINK("https://twitter.com/KatieNordeen","@KatieNordeen")</f>
        <v>@KatieNordeen</v>
      </c>
      <c r="F219" s="10" t="s">
        <v>135</v>
      </c>
      <c r="G219" s="5" t="str">
        <f>HYPERLINK("mailto:katie.nordeen@wghp.com","katie.nordeen@wghp.com")</f>
        <v>katie.nordeen@wghp.com</v>
      </c>
      <c r="H219" s="2" t="s">
        <v>4231</v>
      </c>
      <c r="I219" s="2" t="s">
        <v>1113</v>
      </c>
      <c r="J219" s="2" t="s">
        <v>30</v>
      </c>
      <c r="K219" s="2">
        <v>27263</v>
      </c>
      <c r="L219" s="2" t="s">
        <v>45</v>
      </c>
      <c r="M219" s="2" t="s">
        <v>4232</v>
      </c>
      <c r="N219" s="5" t="s">
        <v>4233</v>
      </c>
      <c r="O219" s="4"/>
    </row>
    <row r="220" spans="1:15" s="2" customFormat="1">
      <c r="A220" s="5" t="s">
        <v>4226</v>
      </c>
      <c r="B220" s="2" t="s">
        <v>446</v>
      </c>
      <c r="C220" s="2" t="s">
        <v>527</v>
      </c>
      <c r="D220" s="2" t="s">
        <v>4249</v>
      </c>
      <c r="E220" s="5" t="s">
        <v>4235</v>
      </c>
      <c r="F220" s="5" t="s">
        <v>135</v>
      </c>
      <c r="G220" s="5" t="s">
        <v>4250</v>
      </c>
      <c r="H220" s="2" t="s">
        <v>4231</v>
      </c>
      <c r="I220" s="2" t="s">
        <v>1113</v>
      </c>
      <c r="J220" s="2" t="s">
        <v>30</v>
      </c>
      <c r="K220" s="2">
        <v>27263</v>
      </c>
      <c r="L220" s="2" t="s">
        <v>45</v>
      </c>
      <c r="M220" s="2" t="s">
        <v>4232</v>
      </c>
      <c r="N220" s="5" t="s">
        <v>4233</v>
      </c>
    </row>
    <row r="221" spans="1:15" s="2" customFormat="1">
      <c r="A221" s="5" t="s">
        <v>4226</v>
      </c>
      <c r="B221" s="2" t="s">
        <v>170</v>
      </c>
      <c r="C221" s="2" t="s">
        <v>2176</v>
      </c>
      <c r="D221" s="2" t="s">
        <v>4262</v>
      </c>
      <c r="E221" s="5" t="s">
        <v>4235</v>
      </c>
      <c r="F221" s="5" t="s">
        <v>135</v>
      </c>
      <c r="G221" s="5" t="s">
        <v>4263</v>
      </c>
      <c r="H221" s="2" t="s">
        <v>4231</v>
      </c>
      <c r="I221" s="2" t="s">
        <v>4240</v>
      </c>
      <c r="J221" s="2" t="s">
        <v>30</v>
      </c>
      <c r="K221" s="2">
        <v>27263</v>
      </c>
      <c r="L221" s="2" t="s">
        <v>45</v>
      </c>
      <c r="M221" s="2" t="s">
        <v>4232</v>
      </c>
      <c r="N221" s="5" t="s">
        <v>4233</v>
      </c>
    </row>
    <row r="222" spans="1:15" s="2" customFormat="1">
      <c r="A222" s="5" t="s">
        <v>4226</v>
      </c>
      <c r="B222" s="2" t="s">
        <v>4245</v>
      </c>
      <c r="C222" s="2" t="s">
        <v>737</v>
      </c>
      <c r="D222" s="2" t="s">
        <v>4246</v>
      </c>
      <c r="E222" s="5" t="s">
        <v>4247</v>
      </c>
      <c r="F222" s="5" t="s">
        <v>135</v>
      </c>
      <c r="G222" s="5" t="s">
        <v>4248</v>
      </c>
      <c r="H222" s="2" t="s">
        <v>4231</v>
      </c>
      <c r="I222" s="2" t="s">
        <v>1113</v>
      </c>
      <c r="J222" s="2" t="s">
        <v>30</v>
      </c>
      <c r="K222" s="2">
        <v>27263</v>
      </c>
      <c r="L222" s="2" t="s">
        <v>45</v>
      </c>
      <c r="M222" s="2" t="s">
        <v>4232</v>
      </c>
      <c r="N222" s="5" t="s">
        <v>4233</v>
      </c>
    </row>
    <row r="223" spans="1:15" s="2" customFormat="1">
      <c r="A223" s="5" t="s">
        <v>4226</v>
      </c>
      <c r="B223" s="2" t="s">
        <v>170</v>
      </c>
      <c r="C223" s="2" t="s">
        <v>313</v>
      </c>
      <c r="D223" s="4" t="s">
        <v>4255</v>
      </c>
      <c r="E223" s="12" t="str">
        <f>HYPERLINK("https://twitter.com/mhennesseynews","@mhennesseynews")</f>
        <v>@mhennesseynews</v>
      </c>
      <c r="F223" s="5" t="s">
        <v>135</v>
      </c>
      <c r="G223" s="5" t="str">
        <f>HYPERLINK("mailto:michael.hennessey@wghp.com","michael.hennessey@wghp.com")</f>
        <v>michael.hennessey@wghp.com</v>
      </c>
      <c r="H223" s="2" t="s">
        <v>4231</v>
      </c>
      <c r="I223" s="2" t="s">
        <v>1113</v>
      </c>
      <c r="J223" s="2" t="s">
        <v>30</v>
      </c>
      <c r="K223" s="2">
        <v>27263</v>
      </c>
      <c r="L223" s="2" t="s">
        <v>45</v>
      </c>
      <c r="M223" s="2" t="s">
        <v>4232</v>
      </c>
      <c r="N223" s="5" t="s">
        <v>4233</v>
      </c>
    </row>
    <row r="224" spans="1:15" s="2" customFormat="1">
      <c r="A224" s="5" t="s">
        <v>4226</v>
      </c>
      <c r="B224" s="2" t="s">
        <v>3986</v>
      </c>
      <c r="C224" s="2" t="s">
        <v>2426</v>
      </c>
      <c r="D224" s="2" t="s">
        <v>29</v>
      </c>
      <c r="E224" s="12" t="str">
        <f>HYPERLINK("https://twitter.com/FOX8Natalie","@FOX8Natalie")</f>
        <v>@FOX8Natalie</v>
      </c>
      <c r="F224" s="5" t="s">
        <v>135</v>
      </c>
      <c r="G224" s="5" t="s">
        <v>4239</v>
      </c>
      <c r="H224" s="2" t="s">
        <v>4231</v>
      </c>
      <c r="I224" s="2" t="s">
        <v>4240</v>
      </c>
      <c r="J224" s="2" t="s">
        <v>30</v>
      </c>
      <c r="K224" s="2">
        <v>27263</v>
      </c>
      <c r="L224" s="2" t="s">
        <v>45</v>
      </c>
      <c r="M224" s="2" t="s">
        <v>4232</v>
      </c>
      <c r="N224" s="5" t="s">
        <v>4233</v>
      </c>
    </row>
    <row r="225" spans="1:14" s="2" customFormat="1">
      <c r="A225" s="5" t="s">
        <v>4226</v>
      </c>
      <c r="B225" s="2" t="s">
        <v>3986</v>
      </c>
      <c r="C225" s="2" t="s">
        <v>4237</v>
      </c>
      <c r="D225" s="2" t="s">
        <v>4238</v>
      </c>
      <c r="E225" s="12" t="str">
        <f>HYPERLINK("https://twitter.com/NEILLMCNEWS","@NEILLMCNEWS")</f>
        <v>@NEILLMCNEWS</v>
      </c>
      <c r="F225" s="5" t="s">
        <v>135</v>
      </c>
      <c r="G225" s="5" t="str">
        <f>HYPERLINK("mailto:neil.mcneill@wghp.com","neil.mcneill@wghp.com")</f>
        <v>neil.mcneill@wghp.com</v>
      </c>
      <c r="H225" s="2" t="s">
        <v>4231</v>
      </c>
      <c r="I225" s="2" t="s">
        <v>1113</v>
      </c>
      <c r="J225" s="2" t="s">
        <v>30</v>
      </c>
      <c r="K225" s="2">
        <v>27263</v>
      </c>
      <c r="L225" s="2" t="s">
        <v>45</v>
      </c>
      <c r="M225" s="2" t="s">
        <v>4232</v>
      </c>
      <c r="N225" s="5" t="s">
        <v>4233</v>
      </c>
    </row>
    <row r="226" spans="1:14" s="2" customFormat="1">
      <c r="A226" s="5" t="s">
        <v>4226</v>
      </c>
      <c r="B226" s="2" t="s">
        <v>170</v>
      </c>
      <c r="C226" s="4" t="s">
        <v>1844</v>
      </c>
      <c r="D226" s="4" t="s">
        <v>4257</v>
      </c>
      <c r="E226" s="5" t="s">
        <v>4258</v>
      </c>
      <c r="F226" s="5" t="s">
        <v>135</v>
      </c>
      <c r="G226" s="5" t="s">
        <v>4259</v>
      </c>
      <c r="H226" s="2" t="s">
        <v>4231</v>
      </c>
      <c r="I226" s="2" t="s">
        <v>4240</v>
      </c>
      <c r="J226" s="2" t="s">
        <v>30</v>
      </c>
      <c r="K226" s="2">
        <v>27263</v>
      </c>
      <c r="L226" s="2" t="s">
        <v>45</v>
      </c>
      <c r="M226" s="2" t="s">
        <v>4232</v>
      </c>
      <c r="N226" s="5" t="s">
        <v>4233</v>
      </c>
    </row>
    <row r="227" spans="1:14" s="2" customFormat="1">
      <c r="A227" s="5" t="s">
        <v>4226</v>
      </c>
      <c r="B227" s="2" t="s">
        <v>170</v>
      </c>
      <c r="C227" s="2" t="s">
        <v>3945</v>
      </c>
      <c r="D227" s="2" t="s">
        <v>1632</v>
      </c>
      <c r="E227" s="5" t="str">
        <f>HYPERLINK("https://twitter.com/ShannonSmith8","@ShannonSmith8")</f>
        <v>@ShannonSmith8</v>
      </c>
      <c r="F227" s="5" t="s">
        <v>135</v>
      </c>
      <c r="G227" s="5" t="str">
        <f>HYPERLINK("mailto:shannon.smith@wghp.com","shannon.smith@wghp.com")</f>
        <v>shannon.smith@wghp.com</v>
      </c>
      <c r="H227" s="2" t="s">
        <v>4231</v>
      </c>
      <c r="I227" s="2" t="s">
        <v>1113</v>
      </c>
      <c r="J227" s="2" t="s">
        <v>30</v>
      </c>
      <c r="K227" s="2">
        <v>27263</v>
      </c>
      <c r="L227" s="2" t="s">
        <v>45</v>
      </c>
      <c r="M227" s="2" t="s">
        <v>4232</v>
      </c>
      <c r="N227" s="5" t="s">
        <v>4233</v>
      </c>
    </row>
    <row r="228" spans="1:14" s="2" customFormat="1">
      <c r="A228" s="5" t="s">
        <v>4226</v>
      </c>
      <c r="B228" s="2" t="s">
        <v>3986</v>
      </c>
      <c r="C228" s="2" t="s">
        <v>4227</v>
      </c>
      <c r="D228" s="2" t="s">
        <v>4228</v>
      </c>
      <c r="E228" s="12" t="s">
        <v>4229</v>
      </c>
      <c r="F228" s="5" t="s">
        <v>135</v>
      </c>
      <c r="G228" s="5" t="s">
        <v>4230</v>
      </c>
      <c r="H228" s="2" t="s">
        <v>4231</v>
      </c>
      <c r="I228" s="2" t="s">
        <v>1113</v>
      </c>
      <c r="J228" s="2" t="s">
        <v>30</v>
      </c>
      <c r="K228" s="2">
        <v>27263</v>
      </c>
      <c r="L228" s="2" t="s">
        <v>45</v>
      </c>
      <c r="M228" s="2" t="s">
        <v>4232</v>
      </c>
      <c r="N228" s="5" t="s">
        <v>4233</v>
      </c>
    </row>
    <row r="229" spans="1:14" s="2" customFormat="1">
      <c r="A229" s="5" t="s">
        <v>4226</v>
      </c>
      <c r="B229" s="2" t="s">
        <v>3986</v>
      </c>
      <c r="C229" s="2" t="s">
        <v>806</v>
      </c>
      <c r="D229" s="2" t="s">
        <v>4234</v>
      </c>
      <c r="E229" s="12" t="s">
        <v>4235</v>
      </c>
      <c r="F229" s="5" t="s">
        <v>135</v>
      </c>
      <c r="G229" s="5" t="s">
        <v>4236</v>
      </c>
      <c r="H229" s="2" t="s">
        <v>4231</v>
      </c>
      <c r="I229" s="2" t="s">
        <v>1113</v>
      </c>
      <c r="J229" s="2" t="s">
        <v>30</v>
      </c>
      <c r="K229" s="2">
        <v>27263</v>
      </c>
      <c r="L229" s="2" t="s">
        <v>45</v>
      </c>
      <c r="M229" s="2" t="s">
        <v>4232</v>
      </c>
      <c r="N229" s="5" t="s">
        <v>4233</v>
      </c>
    </row>
    <row r="230" spans="1:14" s="2" customFormat="1">
      <c r="A230" s="5" t="s">
        <v>4266</v>
      </c>
      <c r="B230" s="2" t="s">
        <v>68</v>
      </c>
      <c r="C230" s="2" t="s">
        <v>15</v>
      </c>
      <c r="D230" s="2" t="s">
        <v>15</v>
      </c>
      <c r="E230" s="12" t="s">
        <v>5195</v>
      </c>
      <c r="F230" s="5" t="s">
        <v>135</v>
      </c>
      <c r="G230" s="5" t="s">
        <v>4267</v>
      </c>
      <c r="H230" s="2" t="s">
        <v>4268</v>
      </c>
      <c r="I230" s="2" t="s">
        <v>4269</v>
      </c>
      <c r="J230" s="2" t="s">
        <v>30</v>
      </c>
      <c r="K230" s="2">
        <v>28405</v>
      </c>
      <c r="L230" s="2" t="s">
        <v>382</v>
      </c>
      <c r="M230" s="2" t="s">
        <v>4270</v>
      </c>
      <c r="N230" s="16" t="s">
        <v>4271</v>
      </c>
    </row>
    <row r="231" spans="1:14" s="2" customFormat="1">
      <c r="A231" s="5" t="s">
        <v>4272</v>
      </c>
      <c r="B231" s="2" t="s">
        <v>68</v>
      </c>
      <c r="C231" s="2" t="s">
        <v>15</v>
      </c>
      <c r="D231" s="4"/>
      <c r="E231" s="5" t="s">
        <v>4274</v>
      </c>
      <c r="F231" s="5" t="s">
        <v>135</v>
      </c>
      <c r="G231" s="5" t="str">
        <f>HYPERLINK("mailto:desk@witn.com","desk@witn.com")</f>
        <v>desk@witn.com</v>
      </c>
      <c r="H231" s="2" t="s">
        <v>4276</v>
      </c>
      <c r="I231" s="2" t="s">
        <v>4277</v>
      </c>
      <c r="J231" s="2" t="s">
        <v>30</v>
      </c>
      <c r="K231" s="2">
        <v>27858</v>
      </c>
      <c r="L231" s="2" t="s">
        <v>158</v>
      </c>
      <c r="M231" s="2" t="s">
        <v>4278</v>
      </c>
      <c r="N231" s="5" t="s">
        <v>4279</v>
      </c>
    </row>
    <row r="232" spans="1:14" s="2" customFormat="1">
      <c r="A232" s="5" t="s">
        <v>4272</v>
      </c>
      <c r="B232" s="2" t="s">
        <v>3986</v>
      </c>
      <c r="C232" s="2" t="s">
        <v>608</v>
      </c>
      <c r="D232" s="2" t="s">
        <v>2557</v>
      </c>
      <c r="E232" s="5" t="str">
        <f>HYPERLINK("https://twitter.com/AnnaPhillipsTV","@AnnaPhillipsTV")</f>
        <v>@AnnaPhillipsTV</v>
      </c>
      <c r="F232" s="5" t="s">
        <v>135</v>
      </c>
      <c r="G232" s="5" t="str">
        <f>HYPERLINK("mailto:anna.phillips@witn.com","anna.phillips@witn.com")</f>
        <v>anna.phillips@witn.com</v>
      </c>
      <c r="H232" s="2" t="s">
        <v>4276</v>
      </c>
      <c r="I232" s="2" t="s">
        <v>4277</v>
      </c>
      <c r="J232" s="2" t="s">
        <v>30</v>
      </c>
      <c r="K232" s="2">
        <v>28560</v>
      </c>
      <c r="L232" s="2" t="s">
        <v>158</v>
      </c>
      <c r="M232" s="2" t="s">
        <v>4282</v>
      </c>
      <c r="N232" s="5" t="s">
        <v>4279</v>
      </c>
    </row>
    <row r="233" spans="1:14" s="2" customFormat="1">
      <c r="A233" s="5" t="s">
        <v>4272</v>
      </c>
      <c r="B233" s="2" t="s">
        <v>3986</v>
      </c>
      <c r="C233" s="2" t="s">
        <v>4273</v>
      </c>
      <c r="D233" s="2" t="s">
        <v>556</v>
      </c>
      <c r="E233" s="5" t="s">
        <v>4274</v>
      </c>
      <c r="F233" s="5" t="s">
        <v>135</v>
      </c>
      <c r="G233" s="5" t="s">
        <v>4275</v>
      </c>
      <c r="H233" s="2" t="s">
        <v>4276</v>
      </c>
      <c r="I233" s="2" t="s">
        <v>4277</v>
      </c>
      <c r="J233" s="2" t="s">
        <v>30</v>
      </c>
      <c r="K233" s="2">
        <v>27858</v>
      </c>
      <c r="L233" s="2" t="s">
        <v>158</v>
      </c>
      <c r="M233" s="2" t="s">
        <v>4278</v>
      </c>
      <c r="N233" s="5" t="s">
        <v>4279</v>
      </c>
    </row>
    <row r="234" spans="1:14" s="2" customFormat="1">
      <c r="A234" s="5" t="s">
        <v>4272</v>
      </c>
      <c r="B234" s="2" t="s">
        <v>170</v>
      </c>
      <c r="C234" s="2" t="s">
        <v>2701</v>
      </c>
      <c r="D234" s="2" t="s">
        <v>4288</v>
      </c>
      <c r="E234" s="5" t="str">
        <f>HYPERLINK("https://twitter.com/CBaumanWITN","@CBaumanWITN")</f>
        <v>@CBaumanWITN</v>
      </c>
      <c r="F234" s="5" t="s">
        <v>135</v>
      </c>
      <c r="G234" s="5" t="str">
        <f>HYPERLINK("mailto:clayton.bauman@witn.com","clayton.bauman@witn.com")</f>
        <v>clayton.bauman@witn.com</v>
      </c>
      <c r="H234" s="2" t="s">
        <v>4276</v>
      </c>
      <c r="I234" s="2" t="s">
        <v>4277</v>
      </c>
      <c r="J234" s="2" t="s">
        <v>30</v>
      </c>
      <c r="K234" s="4">
        <v>27858</v>
      </c>
      <c r="L234" s="2" t="s">
        <v>158</v>
      </c>
      <c r="M234" s="4" t="s">
        <v>4278</v>
      </c>
      <c r="N234" s="5" t="s">
        <v>4279</v>
      </c>
    </row>
    <row r="235" spans="1:14" s="2" customFormat="1">
      <c r="A235" s="5" t="s">
        <v>4272</v>
      </c>
      <c r="B235" s="2" t="s">
        <v>3986</v>
      </c>
      <c r="C235" s="2" t="s">
        <v>219</v>
      </c>
      <c r="D235" s="2" t="s">
        <v>666</v>
      </c>
      <c r="E235" s="5" t="str">
        <f>HYPERLINK("https://twitter.com/DaveJordanWITN","@DaveJordanWITN")</f>
        <v>@DaveJordanWITN</v>
      </c>
      <c r="F235" s="5" t="s">
        <v>135</v>
      </c>
      <c r="G235" s="5" t="str">
        <f>HYPERLINK("mailto:dave.jordan@witn.com","dave.jordan@witn.com")</f>
        <v>dave.jordan@witn.com</v>
      </c>
      <c r="H235" s="2" t="s">
        <v>4276</v>
      </c>
      <c r="I235" s="2" t="s">
        <v>4277</v>
      </c>
      <c r="J235" s="2" t="s">
        <v>30</v>
      </c>
      <c r="K235" s="2">
        <v>27858</v>
      </c>
      <c r="L235" s="2" t="s">
        <v>158</v>
      </c>
      <c r="M235" s="2" t="s">
        <v>4278</v>
      </c>
      <c r="N235" s="5" t="s">
        <v>4279</v>
      </c>
    </row>
    <row r="236" spans="1:14" s="2" customFormat="1">
      <c r="A236" s="5" t="s">
        <v>4272</v>
      </c>
      <c r="B236" s="2" t="s">
        <v>3986</v>
      </c>
      <c r="C236" s="2" t="s">
        <v>3954</v>
      </c>
      <c r="D236" s="2" t="s">
        <v>3997</v>
      </c>
      <c r="E236" s="5" t="str">
        <f>HYPERLINK("https://twitter.com/HeatherKingWITN","@HeatherKingWITN")</f>
        <v>@HeatherKingWITN</v>
      </c>
      <c r="F236" s="5" t="s">
        <v>135</v>
      </c>
      <c r="G236" s="5" t="str">
        <f>HYPERLINK("mailto:heather.king@witn.com","heather.king@witn.com")</f>
        <v>heather.king@witn.com</v>
      </c>
      <c r="H236" s="2" t="s">
        <v>4276</v>
      </c>
      <c r="I236" s="2" t="s">
        <v>4277</v>
      </c>
      <c r="J236" s="2" t="s">
        <v>30</v>
      </c>
      <c r="K236" s="2">
        <v>27858</v>
      </c>
      <c r="L236" s="2" t="s">
        <v>158</v>
      </c>
      <c r="M236" s="2" t="s">
        <v>4278</v>
      </c>
      <c r="N236" s="5" t="s">
        <v>4279</v>
      </c>
    </row>
    <row r="237" spans="1:14" s="2" customFormat="1">
      <c r="A237" s="5" t="s">
        <v>4272</v>
      </c>
      <c r="B237" s="2" t="s">
        <v>3986</v>
      </c>
      <c r="C237" s="2" t="s">
        <v>1645</v>
      </c>
      <c r="D237" s="2" t="s">
        <v>4280</v>
      </c>
      <c r="E237" s="5" t="s">
        <v>4274</v>
      </c>
      <c r="F237" s="5" t="s">
        <v>135</v>
      </c>
      <c r="G237" s="16" t="s">
        <v>4281</v>
      </c>
      <c r="H237" s="2" t="s">
        <v>4276</v>
      </c>
      <c r="I237" s="2" t="s">
        <v>4277</v>
      </c>
      <c r="J237" s="2" t="s">
        <v>30</v>
      </c>
      <c r="K237" s="2">
        <v>28560</v>
      </c>
      <c r="L237" s="2" t="s">
        <v>158</v>
      </c>
      <c r="M237" s="2" t="s">
        <v>4282</v>
      </c>
      <c r="N237" s="5" t="s">
        <v>4279</v>
      </c>
    </row>
    <row r="238" spans="1:14" s="2" customFormat="1">
      <c r="A238" s="5" t="s">
        <v>4272</v>
      </c>
      <c r="B238" s="2" t="s">
        <v>4284</v>
      </c>
      <c r="C238" s="2" t="s">
        <v>1821</v>
      </c>
      <c r="D238" s="2" t="s">
        <v>4285</v>
      </c>
      <c r="E238" s="5" t="s">
        <v>4274</v>
      </c>
      <c r="F238" s="5" t="s">
        <v>135</v>
      </c>
      <c r="G238" s="5" t="s">
        <v>4286</v>
      </c>
      <c r="H238" s="2" t="s">
        <v>4276</v>
      </c>
      <c r="I238" s="2" t="s">
        <v>4277</v>
      </c>
      <c r="J238" s="2" t="s">
        <v>30</v>
      </c>
      <c r="K238" s="4">
        <v>28560</v>
      </c>
      <c r="L238" s="2" t="s">
        <v>158</v>
      </c>
      <c r="M238" s="4" t="s">
        <v>4287</v>
      </c>
      <c r="N238" s="5" t="s">
        <v>4279</v>
      </c>
    </row>
    <row r="239" spans="1:14" s="2" customFormat="1">
      <c r="A239" s="5" t="s">
        <v>4272</v>
      </c>
      <c r="B239" s="2" t="s">
        <v>4191</v>
      </c>
      <c r="C239" s="2" t="s">
        <v>878</v>
      </c>
      <c r="D239" s="2" t="s">
        <v>1088</v>
      </c>
      <c r="E239" s="5" t="s">
        <v>4274</v>
      </c>
      <c r="F239" s="5" t="s">
        <v>135</v>
      </c>
      <c r="G239" s="5" t="s">
        <v>4283</v>
      </c>
      <c r="H239" s="2" t="s">
        <v>4276</v>
      </c>
      <c r="I239" s="2" t="s">
        <v>4277</v>
      </c>
      <c r="J239" s="2" t="s">
        <v>30</v>
      </c>
      <c r="K239" s="2">
        <v>28560</v>
      </c>
      <c r="L239" s="2" t="s">
        <v>158</v>
      </c>
      <c r="M239" s="2" t="s">
        <v>4282</v>
      </c>
      <c r="N239" s="5" t="s">
        <v>4279</v>
      </c>
    </row>
    <row r="240" spans="1:14" s="2" customFormat="1">
      <c r="A240" s="5" t="s">
        <v>4289</v>
      </c>
      <c r="B240" s="2" t="s">
        <v>68</v>
      </c>
      <c r="C240" s="2" t="s">
        <v>15</v>
      </c>
      <c r="D240" s="2" t="s">
        <v>15</v>
      </c>
      <c r="E240" s="5" t="s">
        <v>4302</v>
      </c>
      <c r="F240" s="5" t="s">
        <v>135</v>
      </c>
      <c r="G240" s="5" t="s">
        <v>4303</v>
      </c>
      <c r="H240" s="2" t="s">
        <v>4292</v>
      </c>
      <c r="I240" s="2" t="s">
        <v>517</v>
      </c>
      <c r="J240" s="2" t="s">
        <v>30</v>
      </c>
      <c r="K240" s="2">
        <v>28214</v>
      </c>
      <c r="L240" s="2" t="s">
        <v>334</v>
      </c>
      <c r="M240" s="2" t="s">
        <v>4293</v>
      </c>
      <c r="N240" s="19" t="s">
        <v>4294</v>
      </c>
    </row>
    <row r="241" spans="1:15" s="2" customFormat="1">
      <c r="A241" s="5" t="s">
        <v>4289</v>
      </c>
      <c r="B241" s="2" t="s">
        <v>170</v>
      </c>
      <c r="C241" s="2" t="s">
        <v>4308</v>
      </c>
      <c r="D241" s="2" t="s">
        <v>580</v>
      </c>
      <c r="E241" s="5" t="s">
        <v>4309</v>
      </c>
      <c r="F241" s="5" t="s">
        <v>135</v>
      </c>
      <c r="G241" s="5" t="s">
        <v>4310</v>
      </c>
      <c r="H241" s="2" t="s">
        <v>4292</v>
      </c>
      <c r="I241" s="2" t="s">
        <v>517</v>
      </c>
      <c r="J241" s="2" t="s">
        <v>30</v>
      </c>
      <c r="K241" s="2">
        <v>28214</v>
      </c>
      <c r="L241" s="2" t="s">
        <v>334</v>
      </c>
      <c r="M241" s="2" t="s">
        <v>4293</v>
      </c>
      <c r="N241" s="5" t="s">
        <v>4294</v>
      </c>
    </row>
    <row r="242" spans="1:15" s="2" customFormat="1">
      <c r="A242" s="5" t="s">
        <v>4289</v>
      </c>
      <c r="B242" s="2" t="s">
        <v>170</v>
      </c>
      <c r="C242" s="2" t="s">
        <v>3047</v>
      </c>
      <c r="D242" s="2" t="s">
        <v>1632</v>
      </c>
      <c r="E242" s="5" t="s">
        <v>4302</v>
      </c>
      <c r="F242" s="5" t="s">
        <v>135</v>
      </c>
      <c r="G242" s="5" t="s">
        <v>4313</v>
      </c>
      <c r="H242" s="2" t="s">
        <v>4292</v>
      </c>
      <c r="I242" s="2" t="s">
        <v>517</v>
      </c>
      <c r="J242" s="2" t="s">
        <v>30</v>
      </c>
      <c r="K242" s="2">
        <v>28214</v>
      </c>
      <c r="L242" s="2" t="s">
        <v>334</v>
      </c>
      <c r="M242" s="2" t="s">
        <v>4293</v>
      </c>
      <c r="N242" s="5" t="s">
        <v>4294</v>
      </c>
    </row>
    <row r="243" spans="1:15" s="2" customFormat="1">
      <c r="A243" s="5" t="s">
        <v>4289</v>
      </c>
      <c r="B243" s="2" t="s">
        <v>3986</v>
      </c>
      <c r="C243" s="2" t="s">
        <v>4290</v>
      </c>
      <c r="D243" s="2" t="s">
        <v>4291</v>
      </c>
      <c r="E243" s="5" t="str">
        <f>HYPERLINK("https://twitter.com/bblakelyFox46","@bblakelyFox46")</f>
        <v>@bblakelyFox46</v>
      </c>
      <c r="F243" s="5" t="s">
        <v>135</v>
      </c>
      <c r="G243" s="5" t="str">
        <f>HYPERLINK("mailto:brien.blakely@foxtv.com","brien.blakely@foxtv.com")</f>
        <v>brien.blakely@foxtv.com</v>
      </c>
      <c r="H243" s="2" t="s">
        <v>4292</v>
      </c>
      <c r="I243" s="2" t="s">
        <v>517</v>
      </c>
      <c r="J243" s="2" t="s">
        <v>30</v>
      </c>
      <c r="K243" s="2">
        <v>28214</v>
      </c>
      <c r="L243" s="2" t="s">
        <v>334</v>
      </c>
      <c r="M243" s="2" t="s">
        <v>4293</v>
      </c>
      <c r="N243" s="5" t="s">
        <v>4294</v>
      </c>
    </row>
    <row r="244" spans="1:15" s="2" customFormat="1">
      <c r="A244" s="5" t="s">
        <v>4289</v>
      </c>
      <c r="B244" s="2" t="s">
        <v>170</v>
      </c>
      <c r="C244" s="2" t="s">
        <v>92</v>
      </c>
      <c r="D244" s="2" t="s">
        <v>4311</v>
      </c>
      <c r="E244" s="5" t="str">
        <f>HYPERLINK("https://twitter.com/DavidFox46","@DavidFox46")</f>
        <v>@DavidFox46</v>
      </c>
      <c r="F244" s="5" t="s">
        <v>135</v>
      </c>
      <c r="G244" s="5" t="str">
        <f>HYPERLINK("mailto:david.sentendrey@foxtv.com","david.sentendrey@foxtv.com")</f>
        <v>david.sentendrey@foxtv.com</v>
      </c>
      <c r="H244" s="2" t="s">
        <v>4292</v>
      </c>
      <c r="I244" s="2" t="s">
        <v>517</v>
      </c>
      <c r="J244" s="2" t="s">
        <v>30</v>
      </c>
      <c r="K244" s="2">
        <v>28214</v>
      </c>
      <c r="L244" s="2" t="s">
        <v>334</v>
      </c>
      <c r="M244" s="2" t="s">
        <v>4293</v>
      </c>
      <c r="N244" s="5" t="s">
        <v>4294</v>
      </c>
    </row>
    <row r="245" spans="1:15" s="2" customFormat="1">
      <c r="A245" s="5" t="s">
        <v>4289</v>
      </c>
      <c r="B245" s="2" t="s">
        <v>170</v>
      </c>
      <c r="C245" s="2" t="s">
        <v>4304</v>
      </c>
      <c r="D245" s="2" t="s">
        <v>3595</v>
      </c>
      <c r="E245" s="5" t="s">
        <v>4305</v>
      </c>
      <c r="F245" s="5" t="s">
        <v>135</v>
      </c>
      <c r="G245" s="5" t="s">
        <v>4306</v>
      </c>
      <c r="H245" s="2" t="s">
        <v>4292</v>
      </c>
      <c r="I245" s="2" t="s">
        <v>517</v>
      </c>
      <c r="J245" s="2" t="s">
        <v>30</v>
      </c>
      <c r="K245" s="2">
        <v>28214</v>
      </c>
      <c r="L245" s="2" t="s">
        <v>334</v>
      </c>
      <c r="M245" s="2" t="s">
        <v>4293</v>
      </c>
      <c r="N245" s="5" t="s">
        <v>4294</v>
      </c>
    </row>
    <row r="246" spans="1:15" s="2" customFormat="1">
      <c r="A246" s="5" t="s">
        <v>4289</v>
      </c>
      <c r="B246" s="2" t="s">
        <v>3986</v>
      </c>
      <c r="C246" s="2" t="s">
        <v>1891</v>
      </c>
      <c r="D246" s="2" t="s">
        <v>1614</v>
      </c>
      <c r="E246" s="5" t="s">
        <v>4298</v>
      </c>
      <c r="F246" s="5" t="s">
        <v>135</v>
      </c>
      <c r="G246" s="5" t="s">
        <v>4299</v>
      </c>
      <c r="H246" s="2" t="s">
        <v>4292</v>
      </c>
      <c r="I246" s="2" t="s">
        <v>517</v>
      </c>
      <c r="J246" s="2" t="s">
        <v>30</v>
      </c>
      <c r="K246" s="2">
        <v>28214</v>
      </c>
      <c r="L246" s="2" t="s">
        <v>334</v>
      </c>
      <c r="M246" s="2" t="s">
        <v>4293</v>
      </c>
      <c r="N246" s="5" t="s">
        <v>4294</v>
      </c>
    </row>
    <row r="247" spans="1:15" s="2" customFormat="1">
      <c r="A247" s="5" t="s">
        <v>4289</v>
      </c>
      <c r="B247" s="2" t="s">
        <v>170</v>
      </c>
      <c r="C247" s="2" t="s">
        <v>1337</v>
      </c>
      <c r="D247" s="2" t="s">
        <v>4312</v>
      </c>
      <c r="E247" s="5" t="str">
        <f>HYPERLINK("https://twitter.com/JoshFox46","@JoshFox46")</f>
        <v>@JoshFox46</v>
      </c>
      <c r="F247" s="5" t="s">
        <v>135</v>
      </c>
      <c r="G247" s="12" t="str">
        <f>HYPERLINK("mailto:josh.sims@foxtv.com","josh.sims@foxtv.com")</f>
        <v>josh.sims@foxtv.com</v>
      </c>
      <c r="H247" s="2" t="s">
        <v>4292</v>
      </c>
      <c r="I247" s="2" t="s">
        <v>517</v>
      </c>
      <c r="J247" s="2" t="s">
        <v>30</v>
      </c>
      <c r="K247" s="2">
        <v>28214</v>
      </c>
      <c r="L247" s="2" t="s">
        <v>334</v>
      </c>
      <c r="M247" s="2" t="s">
        <v>4293</v>
      </c>
      <c r="N247" s="5" t="s">
        <v>4294</v>
      </c>
    </row>
    <row r="248" spans="1:15" s="2" customFormat="1">
      <c r="A248" s="5" t="s">
        <v>4289</v>
      </c>
      <c r="B248" s="2" t="s">
        <v>3986</v>
      </c>
      <c r="C248" s="2" t="s">
        <v>2176</v>
      </c>
      <c r="D248" s="2" t="s">
        <v>4295</v>
      </c>
      <c r="E248" s="16" t="s">
        <v>4296</v>
      </c>
      <c r="F248" s="10" t="s">
        <v>135</v>
      </c>
      <c r="G248" s="5" t="s">
        <v>4297</v>
      </c>
      <c r="H248" s="2" t="s">
        <v>4292</v>
      </c>
      <c r="I248" s="2" t="s">
        <v>517</v>
      </c>
      <c r="J248" s="2" t="s">
        <v>30</v>
      </c>
      <c r="K248" s="2">
        <v>28214</v>
      </c>
      <c r="L248" s="2" t="s">
        <v>334</v>
      </c>
      <c r="M248" s="2" t="s">
        <v>4293</v>
      </c>
      <c r="N248" s="5" t="s">
        <v>4294</v>
      </c>
      <c r="O248" s="4"/>
    </row>
    <row r="249" spans="1:15" s="2" customFormat="1">
      <c r="A249" s="5" t="s">
        <v>4289</v>
      </c>
      <c r="B249" s="2" t="s">
        <v>673</v>
      </c>
      <c r="C249" s="2" t="s">
        <v>3928</v>
      </c>
      <c r="D249" s="2" t="s">
        <v>3595</v>
      </c>
      <c r="E249" s="5" t="s">
        <v>4302</v>
      </c>
      <c r="F249" s="5" t="s">
        <v>135</v>
      </c>
      <c r="G249" s="5" t="s">
        <v>4300</v>
      </c>
      <c r="H249" s="2" t="s">
        <v>4292</v>
      </c>
      <c r="I249" s="2" t="s">
        <v>517</v>
      </c>
      <c r="J249" s="2" t="s">
        <v>30</v>
      </c>
      <c r="K249" s="2">
        <v>28214</v>
      </c>
      <c r="L249" s="2" t="s">
        <v>334</v>
      </c>
      <c r="M249" s="2" t="s">
        <v>4301</v>
      </c>
      <c r="N249" s="5" t="s">
        <v>4294</v>
      </c>
    </row>
    <row r="250" spans="1:15" s="2" customFormat="1">
      <c r="A250" s="5" t="s">
        <v>4289</v>
      </c>
      <c r="B250" s="2" t="s">
        <v>170</v>
      </c>
      <c r="C250" s="2" t="s">
        <v>706</v>
      </c>
      <c r="D250" s="2" t="s">
        <v>4307</v>
      </c>
      <c r="E250" s="12" t="str">
        <f>HYPERLINK("https://twitter.com/RobinFox46","@RobinFox46")</f>
        <v>@RobinFox46</v>
      </c>
      <c r="F250" s="5" t="s">
        <v>135</v>
      </c>
      <c r="G250" s="5" t="str">
        <f>HYPERLINK("mailto:robin.kanady@foxtv.com","robin.kanady@foxtv.com")</f>
        <v>robin.kanady@foxtv.com</v>
      </c>
      <c r="H250" s="2" t="s">
        <v>4292</v>
      </c>
      <c r="I250" s="2" t="s">
        <v>517</v>
      </c>
      <c r="J250" s="2" t="s">
        <v>30</v>
      </c>
      <c r="K250" s="2">
        <v>28214</v>
      </c>
      <c r="L250" s="2" t="s">
        <v>334</v>
      </c>
      <c r="M250" s="2" t="s">
        <v>4293</v>
      </c>
      <c r="N250" s="5" t="s">
        <v>4294</v>
      </c>
    </row>
    <row r="251" spans="1:15" s="2" customFormat="1">
      <c r="A251" s="5" t="s">
        <v>4314</v>
      </c>
      <c r="B251" s="2" t="s">
        <v>68</v>
      </c>
      <c r="C251" s="2" t="s">
        <v>15</v>
      </c>
      <c r="D251" s="2" t="s">
        <v>15</v>
      </c>
      <c r="E251" s="5" t="s">
        <v>4335</v>
      </c>
      <c r="F251" s="5" t="s">
        <v>135</v>
      </c>
      <c r="G251" s="5" t="s">
        <v>4339</v>
      </c>
      <c r="H251" s="2" t="s">
        <v>4318</v>
      </c>
      <c r="I251" s="2" t="s">
        <v>305</v>
      </c>
      <c r="J251" s="2" t="s">
        <v>30</v>
      </c>
      <c r="K251" s="2">
        <v>28803</v>
      </c>
      <c r="L251" s="2" t="s">
        <v>306</v>
      </c>
      <c r="M251" s="2" t="s">
        <v>4319</v>
      </c>
      <c r="N251" s="5" t="s">
        <v>4320</v>
      </c>
    </row>
    <row r="252" spans="1:15" s="2" customFormat="1">
      <c r="A252" s="5" t="s">
        <v>4314</v>
      </c>
      <c r="B252" s="2" t="s">
        <v>1516</v>
      </c>
      <c r="C252" s="2" t="s">
        <v>3079</v>
      </c>
      <c r="D252" s="2" t="s">
        <v>4352</v>
      </c>
      <c r="E252" s="12" t="s">
        <v>4353</v>
      </c>
      <c r="F252" s="5" t="s">
        <v>135</v>
      </c>
      <c r="G252" s="5" t="s">
        <v>4354</v>
      </c>
      <c r="H252" s="2" t="s">
        <v>4318</v>
      </c>
      <c r="I252" s="2" t="s">
        <v>305</v>
      </c>
      <c r="J252" s="2" t="s">
        <v>30</v>
      </c>
      <c r="K252" s="2">
        <v>28803</v>
      </c>
      <c r="L252" s="2" t="s">
        <v>306</v>
      </c>
      <c r="M252" s="2" t="s">
        <v>4319</v>
      </c>
      <c r="N252" s="5" t="s">
        <v>4320</v>
      </c>
    </row>
    <row r="253" spans="1:15" s="2" customFormat="1">
      <c r="A253" s="5" t="s">
        <v>4314</v>
      </c>
      <c r="B253" s="2" t="s">
        <v>170</v>
      </c>
      <c r="C253" s="2" t="s">
        <v>4146</v>
      </c>
      <c r="D253" s="2" t="s">
        <v>4347</v>
      </c>
      <c r="E253" s="12" t="s">
        <v>4348</v>
      </c>
      <c r="F253" s="5" t="s">
        <v>135</v>
      </c>
      <c r="G253" s="5" t="str">
        <f>HYPERLINK("mailto:asurles@wlos.com","asurles@wlos.com")</f>
        <v>asurles@wlos.com</v>
      </c>
      <c r="H253" s="2" t="s">
        <v>4318</v>
      </c>
      <c r="I253" s="2" t="s">
        <v>305</v>
      </c>
      <c r="J253" s="2" t="s">
        <v>30</v>
      </c>
      <c r="K253" s="2">
        <v>28803</v>
      </c>
      <c r="L253" s="2" t="s">
        <v>306</v>
      </c>
      <c r="M253" s="2" t="s">
        <v>4319</v>
      </c>
      <c r="N253" s="5" t="s">
        <v>4320</v>
      </c>
    </row>
    <row r="254" spans="1:15" s="2" customFormat="1">
      <c r="A254" s="5" t="s">
        <v>4314</v>
      </c>
      <c r="B254" s="2" t="s">
        <v>446</v>
      </c>
      <c r="C254" s="2" t="s">
        <v>1260</v>
      </c>
      <c r="D254" s="2" t="s">
        <v>4337</v>
      </c>
      <c r="E254" s="16" t="s">
        <v>4335</v>
      </c>
      <c r="F254" s="5" t="s">
        <v>135</v>
      </c>
      <c r="G254" s="5" t="s">
        <v>4338</v>
      </c>
      <c r="H254" s="2" t="s">
        <v>4318</v>
      </c>
      <c r="I254" s="2" t="s">
        <v>305</v>
      </c>
      <c r="J254" s="2" t="s">
        <v>30</v>
      </c>
      <c r="K254" s="2">
        <v>28803</v>
      </c>
      <c r="L254" s="2" t="s">
        <v>306</v>
      </c>
      <c r="M254" s="2" t="s">
        <v>4319</v>
      </c>
      <c r="N254" s="5" t="s">
        <v>4320</v>
      </c>
    </row>
    <row r="255" spans="1:15" s="2" customFormat="1">
      <c r="A255" s="5" t="s">
        <v>4314</v>
      </c>
      <c r="B255" s="2" t="s">
        <v>3986</v>
      </c>
      <c r="C255" s="2" t="s">
        <v>4321</v>
      </c>
      <c r="D255" s="2" t="s">
        <v>4322</v>
      </c>
      <c r="E255" s="12" t="s">
        <v>4323</v>
      </c>
      <c r="F255" s="10" t="s">
        <v>135</v>
      </c>
      <c r="G255" s="5" t="s">
        <v>4324</v>
      </c>
      <c r="H255" s="2" t="s">
        <v>4318</v>
      </c>
      <c r="I255" s="2" t="s">
        <v>305</v>
      </c>
      <c r="J255" s="2" t="s">
        <v>30</v>
      </c>
      <c r="K255" s="2">
        <v>28803</v>
      </c>
      <c r="L255" s="2" t="s">
        <v>306</v>
      </c>
      <c r="M255" s="2" t="s">
        <v>4319</v>
      </c>
      <c r="N255" s="5" t="s">
        <v>4320</v>
      </c>
      <c r="O255" s="4"/>
    </row>
    <row r="256" spans="1:15" s="2" customFormat="1">
      <c r="A256" s="5" t="s">
        <v>4314</v>
      </c>
      <c r="B256" s="2" t="s">
        <v>523</v>
      </c>
      <c r="C256" s="2" t="s">
        <v>3552</v>
      </c>
      <c r="D256" s="2" t="s">
        <v>4349</v>
      </c>
      <c r="E256" s="12" t="s">
        <v>4350</v>
      </c>
      <c r="F256" s="5" t="s">
        <v>135</v>
      </c>
      <c r="G256" s="5" t="s">
        <v>4351</v>
      </c>
      <c r="H256" s="2" t="s">
        <v>4318</v>
      </c>
      <c r="I256" s="2" t="s">
        <v>305</v>
      </c>
      <c r="J256" s="2" t="s">
        <v>30</v>
      </c>
      <c r="K256" s="2">
        <v>28803</v>
      </c>
      <c r="L256" s="2" t="s">
        <v>306</v>
      </c>
      <c r="M256" s="2" t="s">
        <v>4319</v>
      </c>
      <c r="N256" s="5" t="s">
        <v>4320</v>
      </c>
    </row>
    <row r="257" spans="1:14" s="2" customFormat="1">
      <c r="A257" s="5" t="s">
        <v>4314</v>
      </c>
      <c r="B257" s="2" t="s">
        <v>3986</v>
      </c>
      <c r="C257" s="2" t="s">
        <v>1924</v>
      </c>
      <c r="D257" s="2" t="s">
        <v>4315</v>
      </c>
      <c r="E257" s="12" t="s">
        <v>4316</v>
      </c>
      <c r="F257" s="5" t="s">
        <v>135</v>
      </c>
      <c r="G257" s="5" t="s">
        <v>4317</v>
      </c>
      <c r="H257" s="2" t="s">
        <v>4318</v>
      </c>
      <c r="I257" s="2" t="s">
        <v>305</v>
      </c>
      <c r="J257" s="2" t="s">
        <v>30</v>
      </c>
      <c r="K257" s="2">
        <v>28803</v>
      </c>
      <c r="L257" s="2" t="s">
        <v>306</v>
      </c>
      <c r="M257" s="2" t="s">
        <v>4319</v>
      </c>
      <c r="N257" s="5" t="s">
        <v>4320</v>
      </c>
    </row>
    <row r="258" spans="1:14" s="2" customFormat="1">
      <c r="A258" s="5" t="s">
        <v>4314</v>
      </c>
      <c r="B258" s="2" t="s">
        <v>3986</v>
      </c>
      <c r="C258" s="2" t="s">
        <v>1924</v>
      </c>
      <c r="D258" s="2" t="s">
        <v>4328</v>
      </c>
      <c r="E258" s="12" t="s">
        <v>4329</v>
      </c>
      <c r="F258" s="5" t="s">
        <v>135</v>
      </c>
      <c r="G258" s="5" t="str">
        <f>HYPERLINK("mailto:fjkracher@wlos.com","fjkracher@wlos.com")</f>
        <v>fjkracher@wlos.com</v>
      </c>
      <c r="H258" s="2" t="s">
        <v>4318</v>
      </c>
      <c r="I258" s="2" t="s">
        <v>305</v>
      </c>
      <c r="J258" s="2" t="s">
        <v>30</v>
      </c>
      <c r="K258" s="2">
        <v>28803</v>
      </c>
      <c r="L258" s="2" t="s">
        <v>306</v>
      </c>
      <c r="M258" s="2" t="s">
        <v>4319</v>
      </c>
      <c r="N258" s="5" t="s">
        <v>4320</v>
      </c>
    </row>
    <row r="259" spans="1:14" s="2" customFormat="1">
      <c r="A259" s="5" t="s">
        <v>4314</v>
      </c>
      <c r="B259" s="2" t="s">
        <v>3986</v>
      </c>
      <c r="C259" s="2" t="s">
        <v>883</v>
      </c>
      <c r="D259" s="2" t="s">
        <v>4325</v>
      </c>
      <c r="E259" s="12" t="s">
        <v>4326</v>
      </c>
      <c r="F259" s="5" t="s">
        <v>135</v>
      </c>
      <c r="G259" s="5" t="s">
        <v>4327</v>
      </c>
      <c r="H259" s="2" t="s">
        <v>4318</v>
      </c>
      <c r="I259" s="2" t="s">
        <v>305</v>
      </c>
      <c r="J259" s="2" t="s">
        <v>30</v>
      </c>
      <c r="K259" s="2">
        <v>28803</v>
      </c>
      <c r="L259" s="2" t="s">
        <v>306</v>
      </c>
      <c r="M259" s="2" t="s">
        <v>4319</v>
      </c>
      <c r="N259" s="5" t="s">
        <v>4320</v>
      </c>
    </row>
    <row r="260" spans="1:14" s="2" customFormat="1">
      <c r="A260" s="5" t="s">
        <v>4314</v>
      </c>
      <c r="B260" s="2" t="s">
        <v>3986</v>
      </c>
      <c r="C260" s="2" t="s">
        <v>4330</v>
      </c>
      <c r="D260" s="2" t="s">
        <v>4331</v>
      </c>
      <c r="E260" s="12" t="s">
        <v>4332</v>
      </c>
      <c r="F260" s="5" t="s">
        <v>135</v>
      </c>
      <c r="G260" s="5" t="str">
        <f>HYPERLINK("mailto:jsiltzer@wlos.com","jsiltzer@wlos.com")</f>
        <v>jsiltzer@wlos.com</v>
      </c>
      <c r="H260" s="2" t="s">
        <v>4318</v>
      </c>
      <c r="I260" s="2" t="s">
        <v>305</v>
      </c>
      <c r="J260" s="2" t="s">
        <v>30</v>
      </c>
      <c r="K260" s="2">
        <v>28803</v>
      </c>
      <c r="L260" s="2" t="s">
        <v>306</v>
      </c>
      <c r="M260" s="2" t="s">
        <v>4319</v>
      </c>
      <c r="N260" s="5" t="s">
        <v>4320</v>
      </c>
    </row>
    <row r="261" spans="1:14" s="2" customFormat="1">
      <c r="A261" s="5" t="s">
        <v>4314</v>
      </c>
      <c r="B261" s="2" t="s">
        <v>1516</v>
      </c>
      <c r="C261" s="2" t="s">
        <v>485</v>
      </c>
      <c r="D261" s="2" t="s">
        <v>4355</v>
      </c>
      <c r="E261" s="12" t="s">
        <v>4356</v>
      </c>
      <c r="F261" s="5" t="s">
        <v>135</v>
      </c>
      <c r="G261" s="5" t="s">
        <v>4357</v>
      </c>
      <c r="H261" s="2" t="s">
        <v>4318</v>
      </c>
      <c r="I261" s="2" t="s">
        <v>305</v>
      </c>
      <c r="J261" s="2" t="s">
        <v>30</v>
      </c>
      <c r="K261" s="2">
        <v>28803</v>
      </c>
      <c r="L261" s="2" t="s">
        <v>306</v>
      </c>
      <c r="M261" s="2" t="s">
        <v>4319</v>
      </c>
      <c r="N261" s="5" t="s">
        <v>4320</v>
      </c>
    </row>
    <row r="262" spans="1:14" s="2" customFormat="1">
      <c r="A262" s="5" t="s">
        <v>4314</v>
      </c>
      <c r="B262" s="2" t="s">
        <v>673</v>
      </c>
      <c r="C262" s="4" t="s">
        <v>4333</v>
      </c>
      <c r="D262" s="4" t="s">
        <v>4334</v>
      </c>
      <c r="E262" s="16" t="s">
        <v>4335</v>
      </c>
      <c r="F262" s="5" t="s">
        <v>135</v>
      </c>
      <c r="G262" s="5" t="s">
        <v>4336</v>
      </c>
      <c r="H262" s="2" t="s">
        <v>4318</v>
      </c>
      <c r="I262" s="2" t="s">
        <v>305</v>
      </c>
      <c r="J262" s="2" t="s">
        <v>30</v>
      </c>
      <c r="K262" s="2">
        <v>28803</v>
      </c>
      <c r="L262" s="2" t="s">
        <v>306</v>
      </c>
      <c r="M262" s="2" t="s">
        <v>4319</v>
      </c>
      <c r="N262" s="5" t="s">
        <v>4320</v>
      </c>
    </row>
    <row r="263" spans="1:14" s="2" customFormat="1">
      <c r="A263" s="5" t="s">
        <v>4314</v>
      </c>
      <c r="B263" s="2" t="s">
        <v>170</v>
      </c>
      <c r="C263" s="2" t="s">
        <v>246</v>
      </c>
      <c r="D263" s="2" t="s">
        <v>4344</v>
      </c>
      <c r="E263" s="12" t="s">
        <v>4345</v>
      </c>
      <c r="F263" s="5" t="s">
        <v>135</v>
      </c>
      <c r="G263" s="5" t="s">
        <v>4346</v>
      </c>
      <c r="H263" s="2" t="s">
        <v>4318</v>
      </c>
      <c r="I263" s="2" t="s">
        <v>305</v>
      </c>
      <c r="J263" s="2" t="s">
        <v>30</v>
      </c>
      <c r="K263" s="2">
        <v>28803</v>
      </c>
      <c r="L263" s="2" t="s">
        <v>306</v>
      </c>
      <c r="M263" s="2" t="s">
        <v>4319</v>
      </c>
      <c r="N263" s="5" t="s">
        <v>4320</v>
      </c>
    </row>
    <row r="264" spans="1:14" s="2" customFormat="1">
      <c r="A264" s="5" t="s">
        <v>4314</v>
      </c>
      <c r="B264" s="2" t="s">
        <v>170</v>
      </c>
      <c r="C264" s="2" t="s">
        <v>3865</v>
      </c>
      <c r="D264" s="2" t="s">
        <v>1861</v>
      </c>
      <c r="E264" s="12" t="s">
        <v>4340</v>
      </c>
      <c r="F264" s="5" t="s">
        <v>135</v>
      </c>
      <c r="G264" s="5" t="s">
        <v>4341</v>
      </c>
      <c r="H264" s="2" t="s">
        <v>4318</v>
      </c>
      <c r="I264" s="2" t="s">
        <v>305</v>
      </c>
      <c r="J264" s="2" t="s">
        <v>30</v>
      </c>
      <c r="K264" s="2">
        <v>28803</v>
      </c>
      <c r="L264" s="2" t="s">
        <v>306</v>
      </c>
      <c r="M264" s="2" t="s">
        <v>4319</v>
      </c>
      <c r="N264" s="5" t="s">
        <v>4320</v>
      </c>
    </row>
    <row r="265" spans="1:14" s="2" customFormat="1">
      <c r="A265" s="5" t="s">
        <v>4314</v>
      </c>
      <c r="B265" s="2" t="s">
        <v>170</v>
      </c>
      <c r="C265" s="2" t="s">
        <v>4342</v>
      </c>
      <c r="D265" s="4" t="s">
        <v>3997</v>
      </c>
      <c r="E265" s="12" t="s">
        <v>4343</v>
      </c>
      <c r="F265" s="5" t="s">
        <v>135</v>
      </c>
      <c r="G265" s="5" t="str">
        <f>HYPERLINK("mailto:kmking@wlos.com","kmking@wlos.com")</f>
        <v>kmking@wlos.com</v>
      </c>
      <c r="H265" s="2" t="s">
        <v>4318</v>
      </c>
      <c r="I265" s="2" t="s">
        <v>305</v>
      </c>
      <c r="J265" s="2" t="s">
        <v>30</v>
      </c>
      <c r="K265" s="2">
        <v>28803</v>
      </c>
      <c r="L265" s="2" t="s">
        <v>306</v>
      </c>
      <c r="M265" s="2" t="s">
        <v>4319</v>
      </c>
      <c r="N265" s="5" t="s">
        <v>4320</v>
      </c>
    </row>
    <row r="266" spans="1:14" s="2" customFormat="1">
      <c r="A266" s="5" t="s">
        <v>4358</v>
      </c>
      <c r="B266" s="2" t="s">
        <v>68</v>
      </c>
      <c r="C266" s="2" t="s">
        <v>15</v>
      </c>
      <c r="D266" s="2" t="s">
        <v>15</v>
      </c>
      <c r="E266" s="5" t="str">
        <f>HYPERLINK("https://twitter.com/WNCN","@WNCN ")</f>
        <v>@WNCN </v>
      </c>
      <c r="F266" s="5" t="s">
        <v>135</v>
      </c>
      <c r="G266" s="5" t="str">
        <f>HYPERLINK("mailto:newstips@wncn.com","newstips@wncn.com")</f>
        <v>newstips@wncn.com</v>
      </c>
      <c r="H266" s="2" t="s">
        <v>4363</v>
      </c>
      <c r="I266" s="2" t="s">
        <v>226</v>
      </c>
      <c r="J266" s="2" t="s">
        <v>30</v>
      </c>
      <c r="K266" s="2">
        <v>27609</v>
      </c>
      <c r="L266" s="2" t="s">
        <v>227</v>
      </c>
      <c r="M266" s="2" t="s">
        <v>4364</v>
      </c>
      <c r="N266" s="5" t="s">
        <v>4365</v>
      </c>
    </row>
    <row r="267" spans="1:14" s="2" customFormat="1">
      <c r="A267" s="5" t="s">
        <v>4358</v>
      </c>
      <c r="B267" s="2" t="s">
        <v>170</v>
      </c>
      <c r="C267" s="2" t="s">
        <v>163</v>
      </c>
      <c r="D267" s="2" t="s">
        <v>4381</v>
      </c>
      <c r="E267" s="5" t="str">
        <f>HYPERLINK("https://twitter.com/AmyCutlerNews","@AmyCutlerNews")</f>
        <v>@AmyCutlerNews</v>
      </c>
      <c r="F267" s="5" t="s">
        <v>135</v>
      </c>
      <c r="G267" s="5" t="str">
        <f>HYPERLINK("mailto:acutler@wncn.com","acutler@wncn.com")</f>
        <v>acutler@wncn.com</v>
      </c>
      <c r="H267" s="2" t="s">
        <v>4363</v>
      </c>
      <c r="I267" s="2" t="s">
        <v>226</v>
      </c>
      <c r="J267" s="2" t="s">
        <v>30</v>
      </c>
      <c r="K267" s="2">
        <v>27609</v>
      </c>
      <c r="L267" s="2" t="s">
        <v>227</v>
      </c>
      <c r="M267" s="2" t="s">
        <v>4364</v>
      </c>
      <c r="N267" s="5" t="s">
        <v>4365</v>
      </c>
    </row>
    <row r="268" spans="1:14" s="2" customFormat="1">
      <c r="A268" s="5" t="s">
        <v>4358</v>
      </c>
      <c r="B268" s="2" t="s">
        <v>3986</v>
      </c>
      <c r="C268" s="2" t="s">
        <v>2813</v>
      </c>
      <c r="D268" s="2" t="s">
        <v>532</v>
      </c>
      <c r="E268" s="12" t="s">
        <v>4375</v>
      </c>
      <c r="F268" s="5" t="s">
        <v>135</v>
      </c>
      <c r="G268" s="5" t="s">
        <v>4376</v>
      </c>
      <c r="H268" s="2" t="s">
        <v>4363</v>
      </c>
      <c r="I268" s="2" t="s">
        <v>226</v>
      </c>
      <c r="J268" s="2" t="s">
        <v>30</v>
      </c>
      <c r="K268" s="2">
        <v>27609</v>
      </c>
      <c r="L268" s="2" t="s">
        <v>227</v>
      </c>
      <c r="M268" s="2" t="s">
        <v>4364</v>
      </c>
      <c r="N268" s="5" t="s">
        <v>4365</v>
      </c>
    </row>
    <row r="269" spans="1:14" s="2" customFormat="1">
      <c r="A269" s="5" t="s">
        <v>4358</v>
      </c>
      <c r="B269" s="2" t="s">
        <v>3986</v>
      </c>
      <c r="C269" s="2" t="s">
        <v>904</v>
      </c>
      <c r="D269" s="4" t="s">
        <v>1849</v>
      </c>
      <c r="E269" s="5" t="s">
        <v>4368</v>
      </c>
      <c r="F269" s="5" t="s">
        <v>135</v>
      </c>
      <c r="G269" s="5" t="s">
        <v>4369</v>
      </c>
      <c r="H269" s="2" t="s">
        <v>4363</v>
      </c>
      <c r="I269" s="2" t="s">
        <v>226</v>
      </c>
      <c r="J269" s="2" t="s">
        <v>30</v>
      </c>
      <c r="K269" s="2">
        <v>27609</v>
      </c>
      <c r="L269" s="2" t="s">
        <v>227</v>
      </c>
      <c r="M269" s="2" t="s">
        <v>4364</v>
      </c>
      <c r="N269" s="5" t="s">
        <v>4365</v>
      </c>
    </row>
    <row r="270" spans="1:14" s="2" customFormat="1">
      <c r="A270" s="5" t="s">
        <v>4358</v>
      </c>
      <c r="B270" s="4" t="s">
        <v>170</v>
      </c>
      <c r="C270" s="4" t="s">
        <v>4377</v>
      </c>
      <c r="D270" s="4" t="s">
        <v>3002</v>
      </c>
      <c r="E270" s="10" t="s">
        <v>4378</v>
      </c>
      <c r="F270" s="5" t="s">
        <v>135</v>
      </c>
      <c r="G270" s="5" t="s">
        <v>4379</v>
      </c>
      <c r="H270" s="2" t="s">
        <v>4363</v>
      </c>
      <c r="I270" s="2" t="s">
        <v>226</v>
      </c>
      <c r="J270" s="2" t="s">
        <v>30</v>
      </c>
      <c r="K270" s="2">
        <v>27609</v>
      </c>
      <c r="L270" s="2" t="s">
        <v>227</v>
      </c>
      <c r="M270" s="2" t="s">
        <v>4380</v>
      </c>
      <c r="N270" s="5" t="s">
        <v>3519</v>
      </c>
    </row>
    <row r="271" spans="1:14" s="2" customFormat="1">
      <c r="A271" s="5" t="s">
        <v>4358</v>
      </c>
      <c r="B271" s="2" t="s">
        <v>170</v>
      </c>
      <c r="C271" s="2" t="s">
        <v>1841</v>
      </c>
      <c r="D271" s="2" t="s">
        <v>409</v>
      </c>
      <c r="E271" s="5" t="s">
        <v>4393</v>
      </c>
      <c r="F271" s="5" t="s">
        <v>135</v>
      </c>
      <c r="G271" s="5" t="s">
        <v>4394</v>
      </c>
      <c r="H271" s="2" t="s">
        <v>4363</v>
      </c>
      <c r="I271" s="2" t="s">
        <v>226</v>
      </c>
      <c r="J271" s="2" t="s">
        <v>30</v>
      </c>
      <c r="K271" s="2">
        <v>27609</v>
      </c>
      <c r="L271" s="2" t="s">
        <v>227</v>
      </c>
      <c r="M271" s="2" t="s">
        <v>4364</v>
      </c>
      <c r="N271" s="5" t="s">
        <v>4365</v>
      </c>
    </row>
    <row r="272" spans="1:14" s="2" customFormat="1">
      <c r="A272" s="5" t="s">
        <v>4358</v>
      </c>
      <c r="B272" s="2" t="s">
        <v>170</v>
      </c>
      <c r="C272" s="2" t="s">
        <v>2172</v>
      </c>
      <c r="D272" s="2" t="s">
        <v>4404</v>
      </c>
      <c r="E272" s="5" t="s">
        <v>4405</v>
      </c>
      <c r="F272" s="5" t="s">
        <v>135</v>
      </c>
      <c r="G272" s="5" t="s">
        <v>4406</v>
      </c>
      <c r="H272" s="2" t="s">
        <v>4363</v>
      </c>
      <c r="I272" s="2" t="s">
        <v>226</v>
      </c>
      <c r="J272" s="2" t="s">
        <v>30</v>
      </c>
      <c r="K272" s="2">
        <v>27609</v>
      </c>
      <c r="L272" s="2" t="s">
        <v>227</v>
      </c>
      <c r="M272" s="2" t="s">
        <v>4364</v>
      </c>
      <c r="N272" s="5" t="s">
        <v>4365</v>
      </c>
    </row>
    <row r="273" spans="1:15" s="2" customFormat="1">
      <c r="A273" s="5" t="s">
        <v>4358</v>
      </c>
      <c r="B273" s="2" t="s">
        <v>170</v>
      </c>
      <c r="C273" s="2" t="s">
        <v>4400</v>
      </c>
      <c r="D273" s="2" t="s">
        <v>4401</v>
      </c>
      <c r="E273" s="5" t="s">
        <v>4402</v>
      </c>
      <c r="F273" s="5" t="s">
        <v>135</v>
      </c>
      <c r="G273" s="5" t="s">
        <v>4403</v>
      </c>
      <c r="H273" s="2" t="s">
        <v>4363</v>
      </c>
      <c r="I273" s="2" t="s">
        <v>226</v>
      </c>
      <c r="J273" s="2" t="s">
        <v>30</v>
      </c>
      <c r="K273" s="4">
        <v>27609</v>
      </c>
      <c r="L273" s="2" t="s">
        <v>227</v>
      </c>
      <c r="M273" s="2" t="s">
        <v>4364</v>
      </c>
      <c r="N273" s="5" t="s">
        <v>4365</v>
      </c>
    </row>
    <row r="274" spans="1:15" s="2" customFormat="1">
      <c r="A274" s="5" t="s">
        <v>4358</v>
      </c>
      <c r="B274" s="2" t="s">
        <v>3986</v>
      </c>
      <c r="C274" s="2" t="s">
        <v>4359</v>
      </c>
      <c r="D274" s="2" t="s">
        <v>4360</v>
      </c>
      <c r="E274" s="12" t="s">
        <v>4361</v>
      </c>
      <c r="F274" s="10" t="s">
        <v>135</v>
      </c>
      <c r="G274" s="5" t="s">
        <v>4362</v>
      </c>
      <c r="H274" s="2" t="s">
        <v>4363</v>
      </c>
      <c r="I274" s="2" t="s">
        <v>226</v>
      </c>
      <c r="J274" s="2" t="s">
        <v>30</v>
      </c>
      <c r="K274" s="2">
        <v>27609</v>
      </c>
      <c r="L274" s="2" t="s">
        <v>227</v>
      </c>
      <c r="M274" s="2" t="s">
        <v>4364</v>
      </c>
      <c r="N274" s="5" t="s">
        <v>4365</v>
      </c>
      <c r="O274" s="4"/>
    </row>
    <row r="275" spans="1:15" s="2" customFormat="1">
      <c r="A275" s="5" t="s">
        <v>4358</v>
      </c>
      <c r="B275" s="2" t="s">
        <v>170</v>
      </c>
      <c r="C275" s="2" t="s">
        <v>4397</v>
      </c>
      <c r="D275" s="2" t="s">
        <v>4398</v>
      </c>
      <c r="E275" s="5" t="s">
        <v>4384</v>
      </c>
      <c r="F275" s="5" t="s">
        <v>135</v>
      </c>
      <c r="G275" s="5" t="s">
        <v>4399</v>
      </c>
      <c r="H275" s="2" t="s">
        <v>4363</v>
      </c>
      <c r="I275" s="2" t="s">
        <v>226</v>
      </c>
      <c r="J275" s="2" t="s">
        <v>30</v>
      </c>
      <c r="K275" s="2">
        <v>27609</v>
      </c>
      <c r="L275" s="2" t="s">
        <v>227</v>
      </c>
      <c r="M275" s="2" t="s">
        <v>4364</v>
      </c>
      <c r="N275" s="5" t="s">
        <v>4365</v>
      </c>
    </row>
    <row r="276" spans="1:15" s="2" customFormat="1">
      <c r="A276" s="5" t="s">
        <v>4358</v>
      </c>
      <c r="B276" s="2" t="s">
        <v>170</v>
      </c>
      <c r="C276" s="2" t="s">
        <v>4386</v>
      </c>
      <c r="D276" s="2" t="s">
        <v>590</v>
      </c>
      <c r="E276" s="5" t="s">
        <v>4387</v>
      </c>
      <c r="F276" s="5" t="s">
        <v>135</v>
      </c>
      <c r="G276" s="5" t="s">
        <v>4388</v>
      </c>
      <c r="H276" s="2" t="s">
        <v>4363</v>
      </c>
      <c r="I276" s="2" t="s">
        <v>226</v>
      </c>
      <c r="J276" s="2" t="s">
        <v>30</v>
      </c>
      <c r="K276" s="2">
        <v>27609</v>
      </c>
      <c r="L276" s="2" t="s">
        <v>227</v>
      </c>
      <c r="M276" s="2" t="s">
        <v>4364</v>
      </c>
      <c r="N276" s="5" t="s">
        <v>4365</v>
      </c>
    </row>
    <row r="277" spans="1:15" s="2" customFormat="1">
      <c r="A277" s="5" t="s">
        <v>4358</v>
      </c>
      <c r="B277" s="2" t="s">
        <v>170</v>
      </c>
      <c r="C277" s="2" t="s">
        <v>2765</v>
      </c>
      <c r="D277" s="2" t="s">
        <v>3387</v>
      </c>
      <c r="E277" s="5" t="s">
        <v>4395</v>
      </c>
      <c r="F277" s="5" t="s">
        <v>135</v>
      </c>
      <c r="G277" s="5" t="s">
        <v>4396</v>
      </c>
      <c r="H277" s="2" t="s">
        <v>4363</v>
      </c>
      <c r="I277" s="2" t="s">
        <v>226</v>
      </c>
      <c r="J277" s="2" t="s">
        <v>30</v>
      </c>
      <c r="K277" s="2">
        <v>27609</v>
      </c>
      <c r="L277" s="2" t="s">
        <v>227</v>
      </c>
      <c r="M277" s="2" t="s">
        <v>4364</v>
      </c>
      <c r="N277" s="5" t="s">
        <v>4365</v>
      </c>
    </row>
    <row r="278" spans="1:15" s="2" customFormat="1">
      <c r="A278" s="5" t="s">
        <v>4358</v>
      </c>
      <c r="B278" s="2" t="s">
        <v>3986</v>
      </c>
      <c r="C278" s="2" t="s">
        <v>4370</v>
      </c>
      <c r="D278" s="2" t="s">
        <v>2455</v>
      </c>
      <c r="E278" s="12" t="str">
        <f>HYPERLINK("https://twitter.com/maggienewland","@maggienewland")</f>
        <v>@maggienewland</v>
      </c>
      <c r="F278" s="5" t="s">
        <v>135</v>
      </c>
      <c r="G278" s="5" t="str">
        <f>HYPERLINK("mailto:mnewland@wncn.com","mnewland@wncn.com")</f>
        <v>mnewland@wncn.com</v>
      </c>
      <c r="H278" s="2" t="s">
        <v>4363</v>
      </c>
      <c r="I278" s="2" t="s">
        <v>226</v>
      </c>
      <c r="J278" s="2" t="s">
        <v>30</v>
      </c>
      <c r="K278" s="2">
        <v>27609</v>
      </c>
      <c r="L278" s="2" t="s">
        <v>227</v>
      </c>
      <c r="M278" s="2" t="s">
        <v>4364</v>
      </c>
      <c r="N278" s="5" t="s">
        <v>4365</v>
      </c>
    </row>
    <row r="279" spans="1:15" s="2" customFormat="1">
      <c r="A279" s="5" t="s">
        <v>4358</v>
      </c>
      <c r="B279" s="2" t="s">
        <v>3986</v>
      </c>
      <c r="C279" s="2" t="s">
        <v>4371</v>
      </c>
      <c r="D279" s="2" t="s">
        <v>4372</v>
      </c>
      <c r="E279" s="5" t="s">
        <v>4373</v>
      </c>
      <c r="F279" s="5" t="s">
        <v>135</v>
      </c>
      <c r="G279" s="5" t="s">
        <v>4374</v>
      </c>
      <c r="H279" s="2" t="s">
        <v>4363</v>
      </c>
      <c r="I279" s="2" t="s">
        <v>226</v>
      </c>
      <c r="J279" s="2" t="s">
        <v>30</v>
      </c>
      <c r="K279" s="2">
        <v>27609</v>
      </c>
      <c r="L279" s="2" t="s">
        <v>227</v>
      </c>
      <c r="M279" s="2" t="s">
        <v>4364</v>
      </c>
      <c r="N279" s="5" t="s">
        <v>4365</v>
      </c>
    </row>
    <row r="280" spans="1:15" s="2" customFormat="1">
      <c r="A280" s="5" t="s">
        <v>4358</v>
      </c>
      <c r="B280" s="2" t="s">
        <v>170</v>
      </c>
      <c r="C280" s="2" t="s">
        <v>313</v>
      </c>
      <c r="D280" s="2" t="s">
        <v>4392</v>
      </c>
      <c r="E280" s="5" t="str">
        <f>HYPERLINK("https://twitter.com/MichaelWNCN","@MichaelWNCN")</f>
        <v>@MichaelWNCN</v>
      </c>
      <c r="F280" s="5" t="s">
        <v>135</v>
      </c>
      <c r="G280" s="5" t="str">
        <f>HYPERLINK("mailto:mhyland@wncn.com","mhyland@wncn.com")</f>
        <v>mhyland@wncn.com</v>
      </c>
      <c r="H280" s="2" t="s">
        <v>4363</v>
      </c>
      <c r="I280" s="2" t="s">
        <v>226</v>
      </c>
      <c r="J280" s="2" t="s">
        <v>30</v>
      </c>
      <c r="K280" s="2">
        <v>27609</v>
      </c>
      <c r="L280" s="2" t="s">
        <v>227</v>
      </c>
      <c r="M280" s="2" t="s">
        <v>4364</v>
      </c>
      <c r="N280" s="5" t="s">
        <v>4365</v>
      </c>
    </row>
    <row r="281" spans="1:15" s="2" customFormat="1">
      <c r="A281" s="5" t="s">
        <v>4358</v>
      </c>
      <c r="B281" s="2" t="s">
        <v>170</v>
      </c>
      <c r="C281" s="2" t="s">
        <v>1377</v>
      </c>
      <c r="D281" s="2" t="s">
        <v>4389</v>
      </c>
      <c r="E281" s="5" t="s">
        <v>4390</v>
      </c>
      <c r="F281" s="5" t="s">
        <v>135</v>
      </c>
      <c r="G281" s="5" t="s">
        <v>4391</v>
      </c>
      <c r="H281" s="2" t="s">
        <v>4363</v>
      </c>
      <c r="I281" s="2" t="s">
        <v>226</v>
      </c>
      <c r="J281" s="2" t="s">
        <v>30</v>
      </c>
      <c r="K281" s="2">
        <v>27609</v>
      </c>
      <c r="L281" s="2" t="s">
        <v>227</v>
      </c>
      <c r="M281" s="2" t="s">
        <v>4364</v>
      </c>
      <c r="N281" s="5" t="s">
        <v>4365</v>
      </c>
    </row>
    <row r="282" spans="1:15" s="2" customFormat="1">
      <c r="A282" s="5" t="s">
        <v>4358</v>
      </c>
      <c r="B282" s="2" t="s">
        <v>3986</v>
      </c>
      <c r="C282" s="2" t="s">
        <v>4366</v>
      </c>
      <c r="D282" s="2" t="s">
        <v>4367</v>
      </c>
      <c r="E282" s="5" t="str">
        <f>HYPERLINK("https://twitter.com/RussBowenWNCN","@RussBowenWNCN")</f>
        <v>@RussBowenWNCN</v>
      </c>
      <c r="F282" s="5" t="s">
        <v>135</v>
      </c>
      <c r="G282" s="5" t="str">
        <f>HYPERLINK("mailto:rbowen@wncn.com","rbowen@wncn.com")</f>
        <v>rbowen@wncn.com</v>
      </c>
      <c r="H282" s="2" t="s">
        <v>4363</v>
      </c>
      <c r="I282" s="2" t="s">
        <v>226</v>
      </c>
      <c r="J282" s="2" t="s">
        <v>30</v>
      </c>
      <c r="K282" s="2">
        <v>27609</v>
      </c>
      <c r="L282" s="2" t="s">
        <v>227</v>
      </c>
      <c r="M282" s="2" t="s">
        <v>4364</v>
      </c>
      <c r="N282" s="5" t="s">
        <v>4365</v>
      </c>
    </row>
    <row r="283" spans="1:15" s="2" customFormat="1">
      <c r="A283" s="5" t="s">
        <v>4358</v>
      </c>
      <c r="B283" s="2" t="s">
        <v>170</v>
      </c>
      <c r="C283" s="2" t="s">
        <v>952</v>
      </c>
      <c r="D283" s="2" t="s">
        <v>4407</v>
      </c>
      <c r="E283" s="12" t="s">
        <v>4408</v>
      </c>
      <c r="F283" s="5" t="s">
        <v>135</v>
      </c>
      <c r="G283" s="5" t="s">
        <v>4409</v>
      </c>
      <c r="H283" s="2" t="s">
        <v>4363</v>
      </c>
      <c r="I283" s="2" t="s">
        <v>226</v>
      </c>
      <c r="J283" s="2" t="s">
        <v>30</v>
      </c>
      <c r="K283" s="2">
        <v>27609</v>
      </c>
      <c r="L283" s="2" t="s">
        <v>227</v>
      </c>
      <c r="M283" s="2" t="s">
        <v>4364</v>
      </c>
      <c r="N283" s="5" t="s">
        <v>4365</v>
      </c>
    </row>
    <row r="284" spans="1:15" s="2" customFormat="1">
      <c r="A284" s="5" t="s">
        <v>4358</v>
      </c>
      <c r="B284" s="2" t="s">
        <v>170</v>
      </c>
      <c r="C284" s="4" t="s">
        <v>4382</v>
      </c>
      <c r="D284" s="4" t="s">
        <v>4383</v>
      </c>
      <c r="E284" s="5" t="s">
        <v>4384</v>
      </c>
      <c r="F284" s="5" t="s">
        <v>135</v>
      </c>
      <c r="G284" s="5" t="s">
        <v>4385</v>
      </c>
      <c r="H284" s="2" t="s">
        <v>4363</v>
      </c>
      <c r="I284" s="2" t="s">
        <v>226</v>
      </c>
      <c r="J284" s="2" t="s">
        <v>30</v>
      </c>
      <c r="K284" s="2">
        <v>27609</v>
      </c>
      <c r="L284" s="2" t="s">
        <v>227</v>
      </c>
      <c r="M284" s="2" t="s">
        <v>4364</v>
      </c>
      <c r="N284" s="5" t="s">
        <v>4365</v>
      </c>
    </row>
    <row r="285" spans="1:15" s="2" customFormat="1">
      <c r="A285" s="5" t="s">
        <v>4410</v>
      </c>
      <c r="B285" s="2" t="s">
        <v>68</v>
      </c>
      <c r="E285" s="5" t="str">
        <f>HYPERLINK("https://twitter.com/wncr_tv","@wncr_tv")</f>
        <v>@wncr_tv</v>
      </c>
      <c r="F285" s="5" t="s">
        <v>135</v>
      </c>
      <c r="G285" s="5" t="str">
        <f>HYPERLINK("mailto:news@wncrtv41.com","news@wncrtv41.com")</f>
        <v>news@wncrtv41.com</v>
      </c>
      <c r="H285" s="2" t="s">
        <v>4411</v>
      </c>
      <c r="I285" s="2" t="s">
        <v>4412</v>
      </c>
      <c r="J285" s="2" t="s">
        <v>30</v>
      </c>
      <c r="K285" s="4"/>
      <c r="L285" s="2" t="s">
        <v>284</v>
      </c>
      <c r="M285" s="2" t="s">
        <v>4413</v>
      </c>
      <c r="N285" s="5" t="s">
        <v>4365</v>
      </c>
    </row>
    <row r="286" spans="1:15" s="2" customFormat="1">
      <c r="A286" s="5" t="s">
        <v>4414</v>
      </c>
      <c r="B286" s="2" t="s">
        <v>68</v>
      </c>
      <c r="C286" s="2" t="s">
        <v>15</v>
      </c>
      <c r="D286" s="2" t="s">
        <v>15</v>
      </c>
      <c r="E286" s="5" t="s">
        <v>4416</v>
      </c>
      <c r="F286" s="5" t="s">
        <v>135</v>
      </c>
      <c r="G286" s="5" t="s">
        <v>4435</v>
      </c>
      <c r="H286" s="2" t="s">
        <v>4418</v>
      </c>
      <c r="I286" s="2" t="s">
        <v>157</v>
      </c>
      <c r="J286" s="2" t="s">
        <v>30</v>
      </c>
      <c r="K286" s="2">
        <v>27834</v>
      </c>
      <c r="L286" s="2" t="s">
        <v>158</v>
      </c>
      <c r="M286" s="2" t="s">
        <v>4419</v>
      </c>
      <c r="N286" s="5" t="s">
        <v>4420</v>
      </c>
    </row>
    <row r="287" spans="1:15" s="2" customFormat="1">
      <c r="A287" s="5" t="s">
        <v>4414</v>
      </c>
      <c r="B287" s="2" t="s">
        <v>170</v>
      </c>
      <c r="C287" s="2" t="s">
        <v>4451</v>
      </c>
      <c r="D287" s="2" t="s">
        <v>4452</v>
      </c>
      <c r="E287" s="5" t="s">
        <v>4416</v>
      </c>
      <c r="F287" s="5" t="s">
        <v>135</v>
      </c>
      <c r="G287" s="5" t="s">
        <v>4453</v>
      </c>
      <c r="H287" s="2" t="s">
        <v>4418</v>
      </c>
      <c r="I287" s="2" t="s">
        <v>157</v>
      </c>
      <c r="J287" s="2" t="s">
        <v>30</v>
      </c>
      <c r="K287" s="2">
        <v>27834</v>
      </c>
      <c r="L287" s="2" t="s">
        <v>158</v>
      </c>
      <c r="M287" s="2" t="s">
        <v>4419</v>
      </c>
      <c r="N287" s="5" t="s">
        <v>4420</v>
      </c>
    </row>
    <row r="288" spans="1:15" s="2" customFormat="1">
      <c r="A288" s="5" t="s">
        <v>4414</v>
      </c>
      <c r="B288" s="2" t="s">
        <v>3986</v>
      </c>
      <c r="C288" s="2" t="s">
        <v>4308</v>
      </c>
      <c r="D288" s="2" t="s">
        <v>2652</v>
      </c>
      <c r="E288" s="5" t="s">
        <v>4416</v>
      </c>
      <c r="F288" s="5" t="s">
        <v>135</v>
      </c>
      <c r="G288" s="5" t="s">
        <v>4421</v>
      </c>
      <c r="H288" s="2" t="s">
        <v>4418</v>
      </c>
      <c r="I288" s="2" t="s">
        <v>157</v>
      </c>
      <c r="J288" s="2" t="s">
        <v>30</v>
      </c>
      <c r="K288" s="4">
        <v>27834</v>
      </c>
      <c r="L288" s="2" t="s">
        <v>158</v>
      </c>
      <c r="M288" s="2" t="s">
        <v>4419</v>
      </c>
      <c r="N288" s="5" t="s">
        <v>4420</v>
      </c>
    </row>
    <row r="289" spans="1:15" s="2" customFormat="1">
      <c r="A289" s="5" t="s">
        <v>4414</v>
      </c>
      <c r="B289" s="2" t="s">
        <v>3986</v>
      </c>
      <c r="C289" s="2" t="s">
        <v>4422</v>
      </c>
      <c r="D289" s="2" t="s">
        <v>4423</v>
      </c>
      <c r="E289" s="5" t="s">
        <v>4424</v>
      </c>
      <c r="F289" s="5" t="s">
        <v>135</v>
      </c>
      <c r="G289" s="5" t="s">
        <v>4425</v>
      </c>
      <c r="H289" s="2" t="s">
        <v>4418</v>
      </c>
      <c r="I289" s="2" t="s">
        <v>157</v>
      </c>
      <c r="J289" s="2" t="s">
        <v>30</v>
      </c>
      <c r="K289" s="2">
        <v>27834</v>
      </c>
      <c r="L289" s="2" t="s">
        <v>158</v>
      </c>
      <c r="M289" s="2" t="s">
        <v>4419</v>
      </c>
      <c r="N289" s="5" t="s">
        <v>4420</v>
      </c>
    </row>
    <row r="290" spans="1:15" s="2" customFormat="1">
      <c r="A290" s="5" t="s">
        <v>4414</v>
      </c>
      <c r="B290" s="2" t="s">
        <v>170</v>
      </c>
      <c r="C290" s="2" t="s">
        <v>4436</v>
      </c>
      <c r="D290" s="2" t="s">
        <v>4437</v>
      </c>
      <c r="E290" s="16" t="s">
        <v>4416</v>
      </c>
      <c r="F290" s="5" t="s">
        <v>135</v>
      </c>
      <c r="G290" s="5" t="s">
        <v>4438</v>
      </c>
      <c r="H290" s="2" t="s">
        <v>4418</v>
      </c>
      <c r="I290" s="2" t="s">
        <v>157</v>
      </c>
      <c r="J290" s="2" t="s">
        <v>30</v>
      </c>
      <c r="K290" s="2">
        <v>27834</v>
      </c>
      <c r="L290" s="2" t="s">
        <v>158</v>
      </c>
      <c r="M290" s="2" t="s">
        <v>4419</v>
      </c>
      <c r="N290" s="5" t="s">
        <v>4420</v>
      </c>
    </row>
    <row r="291" spans="1:15" s="2" customFormat="1">
      <c r="A291" s="5" t="s">
        <v>4414</v>
      </c>
      <c r="B291" s="2" t="s">
        <v>170</v>
      </c>
      <c r="C291" s="2" t="s">
        <v>4439</v>
      </c>
      <c r="D291" s="2" t="s">
        <v>4440</v>
      </c>
      <c r="E291" s="5" t="s">
        <v>4416</v>
      </c>
      <c r="F291" s="5" t="s">
        <v>135</v>
      </c>
      <c r="G291" s="5" t="s">
        <v>4441</v>
      </c>
      <c r="H291" s="2" t="s">
        <v>4418</v>
      </c>
      <c r="I291" s="2" t="s">
        <v>157</v>
      </c>
      <c r="J291" s="2" t="s">
        <v>30</v>
      </c>
      <c r="K291" s="2">
        <v>27834</v>
      </c>
      <c r="L291" s="2" t="s">
        <v>158</v>
      </c>
      <c r="M291" s="2" t="s">
        <v>4419</v>
      </c>
      <c r="N291" s="5" t="s">
        <v>4420</v>
      </c>
    </row>
    <row r="292" spans="1:15" s="2" customFormat="1">
      <c r="A292" s="5" t="s">
        <v>4414</v>
      </c>
      <c r="B292" s="2" t="s">
        <v>170</v>
      </c>
      <c r="C292" s="2" t="s">
        <v>4444</v>
      </c>
      <c r="D292" s="2" t="s">
        <v>4445</v>
      </c>
      <c r="E292" s="5" t="s">
        <v>4416</v>
      </c>
      <c r="F292" s="5" t="s">
        <v>135</v>
      </c>
      <c r="G292" s="5" t="s">
        <v>4446</v>
      </c>
      <c r="H292" s="2" t="s">
        <v>4418</v>
      </c>
      <c r="I292" s="2" t="s">
        <v>157</v>
      </c>
      <c r="J292" s="2" t="s">
        <v>30</v>
      </c>
      <c r="K292" s="2">
        <v>27834</v>
      </c>
      <c r="L292" s="2" t="s">
        <v>158</v>
      </c>
      <c r="M292" s="2" t="s">
        <v>4419</v>
      </c>
      <c r="N292" s="5" t="s">
        <v>4420</v>
      </c>
    </row>
    <row r="293" spans="1:15" s="2" customFormat="1">
      <c r="A293" s="5" t="s">
        <v>4414</v>
      </c>
      <c r="B293" s="2" t="s">
        <v>3986</v>
      </c>
      <c r="C293" s="2" t="s">
        <v>4415</v>
      </c>
      <c r="D293" s="2" t="s">
        <v>2364</v>
      </c>
      <c r="E293" s="5" t="s">
        <v>4416</v>
      </c>
      <c r="F293" s="5" t="s">
        <v>135</v>
      </c>
      <c r="G293" s="5" t="s">
        <v>4417</v>
      </c>
      <c r="H293" s="2" t="s">
        <v>4418</v>
      </c>
      <c r="I293" s="2" t="s">
        <v>157</v>
      </c>
      <c r="J293" s="2" t="s">
        <v>30</v>
      </c>
      <c r="K293" s="2">
        <v>27834</v>
      </c>
      <c r="L293" s="2" t="s">
        <v>158</v>
      </c>
      <c r="M293" s="2" t="s">
        <v>4419</v>
      </c>
      <c r="N293" s="5" t="s">
        <v>4420</v>
      </c>
    </row>
    <row r="294" spans="1:15" s="2" customFormat="1">
      <c r="A294" s="5" t="s">
        <v>4414</v>
      </c>
      <c r="B294" s="2" t="s">
        <v>170</v>
      </c>
      <c r="C294" s="2" t="s">
        <v>1553</v>
      </c>
      <c r="D294" s="2" t="s">
        <v>4442</v>
      </c>
      <c r="E294" s="5" t="s">
        <v>4416</v>
      </c>
      <c r="F294" s="5" t="s">
        <v>135</v>
      </c>
      <c r="G294" s="5" t="s">
        <v>4443</v>
      </c>
      <c r="H294" s="2" t="s">
        <v>4418</v>
      </c>
      <c r="I294" s="2" t="s">
        <v>157</v>
      </c>
      <c r="J294" s="2" t="s">
        <v>30</v>
      </c>
      <c r="K294" s="2">
        <v>27834</v>
      </c>
      <c r="L294" s="2" t="s">
        <v>158</v>
      </c>
      <c r="M294" s="2" t="s">
        <v>4419</v>
      </c>
      <c r="N294" s="5" t="s">
        <v>4420</v>
      </c>
    </row>
    <row r="295" spans="1:15" s="2" customFormat="1">
      <c r="A295" s="5" t="s">
        <v>4414</v>
      </c>
      <c r="B295" s="2" t="s">
        <v>170</v>
      </c>
      <c r="C295" s="2" t="s">
        <v>4243</v>
      </c>
      <c r="D295" s="2" t="s">
        <v>4447</v>
      </c>
      <c r="E295" s="5" t="s">
        <v>4416</v>
      </c>
      <c r="F295" s="5" t="s">
        <v>135</v>
      </c>
      <c r="G295" s="5" t="s">
        <v>4448</v>
      </c>
      <c r="H295" s="2" t="s">
        <v>4418</v>
      </c>
      <c r="I295" s="2" t="s">
        <v>157</v>
      </c>
      <c r="J295" s="2" t="s">
        <v>30</v>
      </c>
      <c r="K295" s="2">
        <v>27834</v>
      </c>
      <c r="L295" s="2" t="s">
        <v>158</v>
      </c>
      <c r="M295" s="2" t="s">
        <v>4419</v>
      </c>
      <c r="N295" s="5" t="s">
        <v>4420</v>
      </c>
    </row>
    <row r="296" spans="1:15" s="2" customFormat="1">
      <c r="A296" s="5" t="s">
        <v>4414</v>
      </c>
      <c r="B296" s="2" t="s">
        <v>3986</v>
      </c>
      <c r="C296" s="2" t="s">
        <v>4432</v>
      </c>
      <c r="D296" s="2" t="s">
        <v>4433</v>
      </c>
      <c r="E296" s="12" t="s">
        <v>4434</v>
      </c>
      <c r="F296" s="5" t="s">
        <v>135</v>
      </c>
      <c r="G296" s="5" t="str">
        <f>HYPERLINK("mailto:kwatling@wnct.com","kwatling@wnct.com")</f>
        <v>kwatling@wnct.com</v>
      </c>
      <c r="H296" s="2" t="s">
        <v>4418</v>
      </c>
      <c r="I296" s="2" t="s">
        <v>157</v>
      </c>
      <c r="J296" s="2" t="s">
        <v>30</v>
      </c>
      <c r="K296" s="2">
        <v>27834</v>
      </c>
      <c r="L296" s="2" t="s">
        <v>158</v>
      </c>
      <c r="M296" s="2" t="s">
        <v>4419</v>
      </c>
      <c r="N296" s="5" t="s">
        <v>4420</v>
      </c>
    </row>
    <row r="297" spans="1:15" s="2" customFormat="1">
      <c r="A297" s="5" t="s">
        <v>4414</v>
      </c>
      <c r="B297" s="2" t="s">
        <v>170</v>
      </c>
      <c r="C297" s="2" t="s">
        <v>3876</v>
      </c>
      <c r="D297" s="2" t="s">
        <v>4449</v>
      </c>
      <c r="E297" s="5" t="s">
        <v>4416</v>
      </c>
      <c r="F297" s="5" t="s">
        <v>135</v>
      </c>
      <c r="G297" s="5" t="s">
        <v>4450</v>
      </c>
      <c r="H297" s="2" t="s">
        <v>4418</v>
      </c>
      <c r="I297" s="2" t="s">
        <v>157</v>
      </c>
      <c r="J297" s="2" t="s">
        <v>30</v>
      </c>
      <c r="K297" s="2">
        <v>27834</v>
      </c>
      <c r="L297" s="2" t="s">
        <v>158</v>
      </c>
      <c r="M297" s="2" t="s">
        <v>4419</v>
      </c>
      <c r="N297" s="5" t="s">
        <v>4420</v>
      </c>
    </row>
    <row r="298" spans="1:15" s="2" customFormat="1">
      <c r="A298" s="5" t="s">
        <v>4414</v>
      </c>
      <c r="B298" s="2" t="s">
        <v>3986</v>
      </c>
      <c r="C298" s="2" t="s">
        <v>4430</v>
      </c>
      <c r="D298" s="2" t="s">
        <v>4431</v>
      </c>
      <c r="E298" s="5" t="str">
        <f>HYPERLINK("https://twitter.com/MariaWNCT","@MariaWNCT")</f>
        <v>@MariaWNCT</v>
      </c>
      <c r="F298" s="5" t="s">
        <v>135</v>
      </c>
      <c r="G298" s="5" t="str">
        <f>HYPERLINK("mailto:msatira@wnct.com","msatira@wnct.com")</f>
        <v>msatira@wnct.com</v>
      </c>
      <c r="H298" s="2" t="s">
        <v>4418</v>
      </c>
      <c r="I298" s="2" t="s">
        <v>157</v>
      </c>
      <c r="J298" s="2" t="s">
        <v>30</v>
      </c>
      <c r="K298" s="2">
        <v>27834</v>
      </c>
      <c r="L298" s="2" t="s">
        <v>158</v>
      </c>
      <c r="M298" s="2" t="s">
        <v>4419</v>
      </c>
      <c r="N298" s="5" t="s">
        <v>4420</v>
      </c>
    </row>
    <row r="299" spans="1:15" s="2" customFormat="1">
      <c r="A299" s="5" t="s">
        <v>4414</v>
      </c>
      <c r="B299" s="2" t="s">
        <v>3986</v>
      </c>
      <c r="C299" s="2" t="s">
        <v>4426</v>
      </c>
      <c r="D299" s="2" t="s">
        <v>4427</v>
      </c>
      <c r="E299" s="5" t="s">
        <v>4428</v>
      </c>
      <c r="F299" s="5" t="s">
        <v>135</v>
      </c>
      <c r="G299" s="5" t="s">
        <v>4429</v>
      </c>
      <c r="H299" s="2" t="s">
        <v>4418</v>
      </c>
      <c r="I299" s="2" t="s">
        <v>157</v>
      </c>
      <c r="J299" s="2" t="s">
        <v>30</v>
      </c>
      <c r="K299" s="2">
        <v>27834</v>
      </c>
      <c r="L299" s="2" t="s">
        <v>158</v>
      </c>
      <c r="M299" s="2" t="s">
        <v>4419</v>
      </c>
      <c r="N299" s="5" t="s">
        <v>4420</v>
      </c>
    </row>
    <row r="300" spans="1:15" s="2" customFormat="1">
      <c r="A300" s="5" t="s">
        <v>4454</v>
      </c>
      <c r="B300" s="2" t="s">
        <v>68</v>
      </c>
      <c r="C300" s="2" t="s">
        <v>15</v>
      </c>
      <c r="D300" s="4"/>
      <c r="E300" s="12" t="str">
        <f>HYPERLINK("https://twitter.com/WRAL","@WRAL")</f>
        <v>@WRAL</v>
      </c>
      <c r="F300" s="5" t="s">
        <v>135</v>
      </c>
      <c r="G300" s="5" t="s">
        <v>4491</v>
      </c>
      <c r="H300" s="2" t="s">
        <v>3544</v>
      </c>
      <c r="I300" s="2" t="s">
        <v>226</v>
      </c>
      <c r="J300" s="2" t="s">
        <v>30</v>
      </c>
      <c r="K300" s="2">
        <v>27606</v>
      </c>
      <c r="L300" s="4" t="s">
        <v>227</v>
      </c>
      <c r="M300" s="2" t="s">
        <v>4457</v>
      </c>
      <c r="N300" s="5" t="s">
        <v>4458</v>
      </c>
    </row>
    <row r="301" spans="1:15" s="2" customFormat="1">
      <c r="A301" s="7" t="s">
        <v>4454</v>
      </c>
      <c r="B301" s="6" t="s">
        <v>170</v>
      </c>
      <c r="C301" s="6" t="s">
        <v>4451</v>
      </c>
      <c r="D301" s="6" t="s">
        <v>2331</v>
      </c>
      <c r="E301" s="14" t="s">
        <v>4472</v>
      </c>
      <c r="F301" s="7" t="s">
        <v>135</v>
      </c>
      <c r="G301" s="16" t="s">
        <v>4771</v>
      </c>
      <c r="H301" s="6" t="s">
        <v>3544</v>
      </c>
      <c r="I301" s="6" t="s">
        <v>226</v>
      </c>
      <c r="J301" s="6" t="s">
        <v>30</v>
      </c>
      <c r="K301" s="6">
        <v>27606</v>
      </c>
      <c r="L301" s="6" t="s">
        <v>227</v>
      </c>
      <c r="M301" s="6" t="s">
        <v>4457</v>
      </c>
      <c r="N301" s="7" t="s">
        <v>4458</v>
      </c>
      <c r="O301" s="6"/>
    </row>
    <row r="302" spans="1:15" s="2" customFormat="1">
      <c r="A302" s="7" t="s">
        <v>4454</v>
      </c>
      <c r="B302" s="6" t="s">
        <v>4768</v>
      </c>
      <c r="C302" s="6" t="s">
        <v>555</v>
      </c>
      <c r="D302" s="6" t="s">
        <v>4769</v>
      </c>
      <c r="E302" s="14" t="s">
        <v>4472</v>
      </c>
      <c r="F302" s="7" t="s">
        <v>135</v>
      </c>
      <c r="G302" s="16" t="s">
        <v>4770</v>
      </c>
      <c r="H302" s="6" t="s">
        <v>3544</v>
      </c>
      <c r="I302" s="6" t="s">
        <v>226</v>
      </c>
      <c r="J302" s="6" t="s">
        <v>30</v>
      </c>
      <c r="K302" s="6">
        <v>27606</v>
      </c>
      <c r="L302" s="6" t="s">
        <v>227</v>
      </c>
      <c r="M302" s="6" t="s">
        <v>4457</v>
      </c>
      <c r="N302" s="7" t="s">
        <v>4458</v>
      </c>
      <c r="O302" s="6"/>
    </row>
    <row r="303" spans="1:15" s="2" customFormat="1">
      <c r="A303" s="7" t="s">
        <v>4454</v>
      </c>
      <c r="B303" s="6" t="s">
        <v>4772</v>
      </c>
      <c r="C303" s="6" t="s">
        <v>4773</v>
      </c>
      <c r="D303" s="6" t="s">
        <v>4774</v>
      </c>
      <c r="E303" s="14" t="s">
        <v>4472</v>
      </c>
      <c r="F303" s="7" t="s">
        <v>135</v>
      </c>
      <c r="G303" s="16" t="s">
        <v>4775</v>
      </c>
      <c r="H303" s="6" t="s">
        <v>4527</v>
      </c>
      <c r="I303" s="6" t="s">
        <v>226</v>
      </c>
      <c r="J303" s="6" t="s">
        <v>30</v>
      </c>
      <c r="K303" s="6">
        <v>27606</v>
      </c>
      <c r="L303" s="6" t="s">
        <v>227</v>
      </c>
      <c r="M303" s="6" t="s">
        <v>4528</v>
      </c>
      <c r="N303" s="7" t="s">
        <v>4458</v>
      </c>
      <c r="O303" s="6"/>
    </row>
    <row r="304" spans="1:15" s="2" customFormat="1">
      <c r="A304" s="7" t="s">
        <v>4454</v>
      </c>
      <c r="B304" s="2" t="s">
        <v>129</v>
      </c>
      <c r="C304" s="2" t="s">
        <v>4523</v>
      </c>
      <c r="D304" s="2" t="s">
        <v>2279</v>
      </c>
      <c r="E304" s="5" t="s">
        <v>4472</v>
      </c>
      <c r="F304" s="5" t="s">
        <v>135</v>
      </c>
      <c r="G304" s="5" t="s">
        <v>4524</v>
      </c>
      <c r="H304" s="2" t="s">
        <v>3544</v>
      </c>
      <c r="I304" s="2" t="s">
        <v>226</v>
      </c>
      <c r="J304" s="2" t="s">
        <v>30</v>
      </c>
      <c r="K304" s="2">
        <v>27606</v>
      </c>
      <c r="L304" s="2" t="s">
        <v>227</v>
      </c>
      <c r="M304" s="2" t="s">
        <v>4457</v>
      </c>
      <c r="N304" s="5" t="s">
        <v>4458</v>
      </c>
    </row>
    <row r="305" spans="1:15" s="2" customFormat="1">
      <c r="A305" s="7" t="s">
        <v>4454</v>
      </c>
      <c r="B305" s="6" t="s">
        <v>4772</v>
      </c>
      <c r="C305" s="6" t="s">
        <v>2101</v>
      </c>
      <c r="D305" s="6" t="s">
        <v>4776</v>
      </c>
      <c r="E305" s="14" t="s">
        <v>4472</v>
      </c>
      <c r="F305" s="7" t="s">
        <v>135</v>
      </c>
      <c r="G305" s="16" t="s">
        <v>4777</v>
      </c>
      <c r="H305" s="6" t="s">
        <v>3544</v>
      </c>
      <c r="I305" s="6" t="s">
        <v>226</v>
      </c>
      <c r="J305" s="6" t="s">
        <v>30</v>
      </c>
      <c r="K305" s="6">
        <v>27606</v>
      </c>
      <c r="L305" s="6" t="s">
        <v>227</v>
      </c>
      <c r="M305" s="6" t="s">
        <v>4457</v>
      </c>
      <c r="N305" s="7" t="s">
        <v>4458</v>
      </c>
      <c r="O305" s="6"/>
    </row>
    <row r="306" spans="1:15" s="2" customFormat="1">
      <c r="A306" s="5" t="s">
        <v>4454</v>
      </c>
      <c r="B306" s="2" t="s">
        <v>170</v>
      </c>
      <c r="C306" s="2" t="s">
        <v>1140</v>
      </c>
      <c r="D306" s="2" t="s">
        <v>4499</v>
      </c>
      <c r="E306" s="12" t="s">
        <v>4500</v>
      </c>
      <c r="F306" s="5" t="s">
        <v>135</v>
      </c>
      <c r="G306" s="5" t="str">
        <f>HYPERLINK("mailto:alamb@wral.com","alamb@wral.com")</f>
        <v>alamb@wral.com</v>
      </c>
      <c r="H306" s="2" t="s">
        <v>3544</v>
      </c>
      <c r="I306" s="2" t="s">
        <v>226</v>
      </c>
      <c r="J306" s="2" t="s">
        <v>30</v>
      </c>
      <c r="K306" s="2">
        <v>27606</v>
      </c>
      <c r="L306" s="4" t="s">
        <v>227</v>
      </c>
      <c r="M306" s="2" t="s">
        <v>4487</v>
      </c>
      <c r="N306" s="5" t="s">
        <v>4458</v>
      </c>
    </row>
    <row r="307" spans="1:15" s="2" customFormat="1">
      <c r="A307" s="7" t="s">
        <v>4454</v>
      </c>
      <c r="B307" s="6" t="s">
        <v>4778</v>
      </c>
      <c r="C307" s="6" t="s">
        <v>4779</v>
      </c>
      <c r="D307" s="6" t="s">
        <v>4780</v>
      </c>
      <c r="E307" s="14" t="s">
        <v>4472</v>
      </c>
      <c r="F307" s="7" t="s">
        <v>135</v>
      </c>
      <c r="G307" s="16" t="s">
        <v>4781</v>
      </c>
      <c r="H307" s="6" t="s">
        <v>3544</v>
      </c>
      <c r="I307" s="6" t="s">
        <v>226</v>
      </c>
      <c r="J307" s="6" t="s">
        <v>30</v>
      </c>
      <c r="K307" s="6">
        <v>27606</v>
      </c>
      <c r="L307" s="6" t="s">
        <v>227</v>
      </c>
      <c r="M307" s="6" t="s">
        <v>4457</v>
      </c>
      <c r="N307" s="7" t="s">
        <v>4458</v>
      </c>
      <c r="O307" s="6"/>
    </row>
    <row r="308" spans="1:15" s="2" customFormat="1">
      <c r="A308" s="7" t="s">
        <v>4454</v>
      </c>
      <c r="B308" s="6" t="s">
        <v>4782</v>
      </c>
      <c r="C308" s="6" t="s">
        <v>2615</v>
      </c>
      <c r="D308" s="6" t="s">
        <v>993</v>
      </c>
      <c r="E308" s="14" t="s">
        <v>4472</v>
      </c>
      <c r="F308" s="7" t="s">
        <v>135</v>
      </c>
      <c r="G308" s="16" t="s">
        <v>4783</v>
      </c>
      <c r="H308" s="6" t="s">
        <v>4527</v>
      </c>
      <c r="I308" s="6" t="s">
        <v>226</v>
      </c>
      <c r="J308" s="6" t="s">
        <v>30</v>
      </c>
      <c r="K308" s="6">
        <v>27606</v>
      </c>
      <c r="L308" s="6" t="s">
        <v>227</v>
      </c>
      <c r="M308" s="6" t="s">
        <v>4528</v>
      </c>
      <c r="N308" s="7" t="s">
        <v>4458</v>
      </c>
      <c r="O308" s="6"/>
    </row>
    <row r="309" spans="1:15" s="2" customFormat="1">
      <c r="A309" s="5" t="s">
        <v>4454</v>
      </c>
      <c r="B309" s="2" t="s">
        <v>4245</v>
      </c>
      <c r="C309" s="2" t="s">
        <v>4474</v>
      </c>
      <c r="D309" s="2" t="s">
        <v>4475</v>
      </c>
      <c r="E309" s="5" t="s">
        <v>4476</v>
      </c>
      <c r="F309" s="5" t="s">
        <v>135</v>
      </c>
      <c r="G309" s="5" t="s">
        <v>4477</v>
      </c>
      <c r="H309" s="2" t="s">
        <v>3544</v>
      </c>
      <c r="I309" s="2" t="s">
        <v>226</v>
      </c>
      <c r="J309" s="2" t="s">
        <v>30</v>
      </c>
      <c r="K309" s="2">
        <v>27606</v>
      </c>
      <c r="L309" s="4" t="s">
        <v>227</v>
      </c>
      <c r="M309" s="2" t="s">
        <v>4457</v>
      </c>
      <c r="N309" s="5" t="s">
        <v>4458</v>
      </c>
    </row>
    <row r="310" spans="1:15" s="2" customFormat="1">
      <c r="A310" s="7" t="s">
        <v>4454</v>
      </c>
      <c r="B310" s="6" t="s">
        <v>4768</v>
      </c>
      <c r="C310" s="6" t="s">
        <v>4034</v>
      </c>
      <c r="D310" s="6" t="s">
        <v>4784</v>
      </c>
      <c r="E310" s="14" t="s">
        <v>4472</v>
      </c>
      <c r="F310" s="7" t="s">
        <v>135</v>
      </c>
      <c r="G310" s="16" t="s">
        <v>4785</v>
      </c>
      <c r="H310" s="6" t="s">
        <v>3544</v>
      </c>
      <c r="I310" s="6" t="s">
        <v>226</v>
      </c>
      <c r="J310" s="6" t="s">
        <v>30</v>
      </c>
      <c r="K310" s="6">
        <v>27606</v>
      </c>
      <c r="L310" s="6" t="s">
        <v>227</v>
      </c>
      <c r="M310" s="6" t="s">
        <v>4457</v>
      </c>
      <c r="N310" s="7" t="s">
        <v>4458</v>
      </c>
      <c r="O310" s="6"/>
    </row>
    <row r="311" spans="1:15" s="2" customFormat="1">
      <c r="A311" s="7" t="s">
        <v>4454</v>
      </c>
      <c r="B311" s="6" t="s">
        <v>4786</v>
      </c>
      <c r="C311" s="6" t="s">
        <v>4034</v>
      </c>
      <c r="D311" s="6" t="s">
        <v>2331</v>
      </c>
      <c r="E311" s="14" t="s">
        <v>4472</v>
      </c>
      <c r="F311" s="7" t="s">
        <v>135</v>
      </c>
      <c r="G311" s="16" t="s">
        <v>4787</v>
      </c>
      <c r="H311" s="6" t="s">
        <v>3544</v>
      </c>
      <c r="I311" s="6" t="s">
        <v>226</v>
      </c>
      <c r="J311" s="6" t="s">
        <v>30</v>
      </c>
      <c r="K311" s="6">
        <v>27606</v>
      </c>
      <c r="L311" s="6" t="s">
        <v>227</v>
      </c>
      <c r="M311" s="6" t="s">
        <v>4457</v>
      </c>
      <c r="N311" s="7" t="s">
        <v>4458</v>
      </c>
      <c r="O311" s="6"/>
    </row>
    <row r="312" spans="1:15" s="2" customFormat="1">
      <c r="A312" s="5" t="s">
        <v>4454</v>
      </c>
      <c r="B312" s="2" t="s">
        <v>170</v>
      </c>
      <c r="C312" s="2" t="s">
        <v>4501</v>
      </c>
      <c r="D312" s="2" t="s">
        <v>4502</v>
      </c>
      <c r="E312" s="5" t="str">
        <f>HYPERLINK("https://twitter.com/bryanmimsWRAL","@bryanmimsWRAL")</f>
        <v>@bryanmimsWRAL</v>
      </c>
      <c r="F312" s="5" t="s">
        <v>135</v>
      </c>
      <c r="G312" s="5" t="s">
        <v>4503</v>
      </c>
      <c r="H312" s="2" t="s">
        <v>4504</v>
      </c>
      <c r="I312" s="2" t="s">
        <v>190</v>
      </c>
      <c r="J312" s="2" t="s">
        <v>30</v>
      </c>
      <c r="K312" s="2">
        <v>28301</v>
      </c>
      <c r="L312" s="4" t="s">
        <v>191</v>
      </c>
      <c r="M312" s="2" t="s">
        <v>4487</v>
      </c>
      <c r="N312" s="5" t="s">
        <v>4458</v>
      </c>
    </row>
    <row r="313" spans="1:15" s="2" customFormat="1">
      <c r="A313" s="5" t="s">
        <v>4454</v>
      </c>
      <c r="B313" s="2" t="s">
        <v>170</v>
      </c>
      <c r="C313" s="2" t="s">
        <v>4505</v>
      </c>
      <c r="D313" s="2" t="s">
        <v>4506</v>
      </c>
      <c r="E313" s="12" t="str">
        <f>HYPERLINK("https://twitter.com/WRALCandace","@WRALCandace")</f>
        <v>@WRALCandace</v>
      </c>
      <c r="F313" s="5" t="s">
        <v>135</v>
      </c>
      <c r="G313" s="5" t="s">
        <v>4507</v>
      </c>
      <c r="H313" s="2" t="s">
        <v>3544</v>
      </c>
      <c r="I313" s="2" t="s">
        <v>226</v>
      </c>
      <c r="J313" s="2" t="s">
        <v>30</v>
      </c>
      <c r="K313" s="2">
        <v>27606</v>
      </c>
      <c r="L313" s="2" t="s">
        <v>227</v>
      </c>
      <c r="M313" s="2" t="s">
        <v>4457</v>
      </c>
      <c r="N313" s="5" t="s">
        <v>4458</v>
      </c>
    </row>
    <row r="314" spans="1:15" s="2" customFormat="1">
      <c r="A314" s="7" t="s">
        <v>4454</v>
      </c>
      <c r="B314" s="6" t="s">
        <v>4788</v>
      </c>
      <c r="C314" s="6" t="s">
        <v>4789</v>
      </c>
      <c r="D314" s="6" t="s">
        <v>3335</v>
      </c>
      <c r="E314" s="14" t="s">
        <v>4472</v>
      </c>
      <c r="F314" s="7" t="s">
        <v>135</v>
      </c>
      <c r="G314" s="16" t="s">
        <v>4790</v>
      </c>
      <c r="H314" s="6" t="s">
        <v>4527</v>
      </c>
      <c r="I314" s="6" t="s">
        <v>226</v>
      </c>
      <c r="J314" s="6" t="s">
        <v>30</v>
      </c>
      <c r="K314" s="6">
        <v>27606</v>
      </c>
      <c r="L314" s="6" t="s">
        <v>227</v>
      </c>
      <c r="M314" s="6" t="s">
        <v>4528</v>
      </c>
      <c r="N314" s="7" t="s">
        <v>4458</v>
      </c>
      <c r="O314" s="6"/>
    </row>
    <row r="315" spans="1:15" s="2" customFormat="1">
      <c r="A315" s="7" t="s">
        <v>4454</v>
      </c>
      <c r="B315" s="6" t="s">
        <v>4778</v>
      </c>
      <c r="C315" s="6" t="s">
        <v>4260</v>
      </c>
      <c r="D315" s="6" t="s">
        <v>4791</v>
      </c>
      <c r="E315" s="14" t="s">
        <v>4472</v>
      </c>
      <c r="F315" s="7" t="s">
        <v>135</v>
      </c>
      <c r="G315" s="16" t="s">
        <v>4792</v>
      </c>
      <c r="H315" s="6" t="s">
        <v>3544</v>
      </c>
      <c r="I315" s="6" t="s">
        <v>226</v>
      </c>
      <c r="J315" s="6" t="s">
        <v>30</v>
      </c>
      <c r="K315" s="6">
        <v>27606</v>
      </c>
      <c r="L315" s="6" t="s">
        <v>227</v>
      </c>
      <c r="M315" s="6" t="s">
        <v>4457</v>
      </c>
      <c r="N315" s="7" t="s">
        <v>4458</v>
      </c>
      <c r="O315" s="6"/>
    </row>
    <row r="316" spans="1:15" s="2" customFormat="1">
      <c r="A316" s="5" t="s">
        <v>4454</v>
      </c>
      <c r="B316" s="2" t="s">
        <v>1516</v>
      </c>
      <c r="C316" s="2" t="s">
        <v>4511</v>
      </c>
      <c r="D316" s="2" t="s">
        <v>4512</v>
      </c>
      <c r="E316" s="5" t="str">
        <f>HYPERLINK("https://twitter.com/cullenbrowder","@cullenbrowder")</f>
        <v>@cullenbrowder</v>
      </c>
      <c r="F316" s="5" t="s">
        <v>135</v>
      </c>
      <c r="G316" s="5" t="s">
        <v>4513</v>
      </c>
      <c r="H316" s="2" t="s">
        <v>3544</v>
      </c>
      <c r="I316" s="2" t="s">
        <v>226</v>
      </c>
      <c r="J316" s="2" t="s">
        <v>30</v>
      </c>
      <c r="K316" s="2">
        <v>27606</v>
      </c>
      <c r="L316" s="2" t="s">
        <v>227</v>
      </c>
      <c r="M316" s="2" t="s">
        <v>4457</v>
      </c>
      <c r="N316" s="5" t="s">
        <v>4458</v>
      </c>
    </row>
    <row r="317" spans="1:15" s="2" customFormat="1">
      <c r="A317" s="7" t="s">
        <v>4454</v>
      </c>
      <c r="B317" s="6" t="s">
        <v>4778</v>
      </c>
      <c r="C317" s="6" t="s">
        <v>4793</v>
      </c>
      <c r="D317" s="6" t="s">
        <v>4794</v>
      </c>
      <c r="E317" s="14" t="s">
        <v>4472</v>
      </c>
      <c r="F317" s="7" t="s">
        <v>135</v>
      </c>
      <c r="G317" s="16" t="s">
        <v>4795</v>
      </c>
      <c r="H317" s="6" t="s">
        <v>3544</v>
      </c>
      <c r="I317" s="6" t="s">
        <v>226</v>
      </c>
      <c r="J317" s="6" t="s">
        <v>30</v>
      </c>
      <c r="K317" s="6">
        <v>27606</v>
      </c>
      <c r="L317" s="6" t="s">
        <v>227</v>
      </c>
      <c r="M317" s="6" t="s">
        <v>4457</v>
      </c>
      <c r="N317" s="7" t="s">
        <v>4458</v>
      </c>
      <c r="O317" s="6"/>
    </row>
    <row r="318" spans="1:15" s="2" customFormat="1">
      <c r="A318" s="7" t="s">
        <v>4454</v>
      </c>
      <c r="B318" s="6" t="s">
        <v>4772</v>
      </c>
      <c r="C318" s="6" t="s">
        <v>4796</v>
      </c>
      <c r="D318" s="6" t="s">
        <v>4797</v>
      </c>
      <c r="E318" s="14" t="s">
        <v>4472</v>
      </c>
      <c r="F318" s="7" t="s">
        <v>135</v>
      </c>
      <c r="G318" s="16" t="s">
        <v>4798</v>
      </c>
      <c r="H318" s="6" t="s">
        <v>4527</v>
      </c>
      <c r="I318" s="6" t="s">
        <v>226</v>
      </c>
      <c r="J318" s="6" t="s">
        <v>30</v>
      </c>
      <c r="K318" s="6">
        <v>27606</v>
      </c>
      <c r="L318" s="6" t="s">
        <v>227</v>
      </c>
      <c r="M318" s="6" t="s">
        <v>4528</v>
      </c>
      <c r="N318" s="7" t="s">
        <v>4458</v>
      </c>
      <c r="O318" s="6"/>
    </row>
    <row r="319" spans="1:15" s="2" customFormat="1">
      <c r="A319" s="5" t="s">
        <v>4454</v>
      </c>
      <c r="B319" s="2" t="s">
        <v>3986</v>
      </c>
      <c r="C319" s="2" t="s">
        <v>92</v>
      </c>
      <c r="D319" s="2" t="s">
        <v>4462</v>
      </c>
      <c r="E319" s="12" t="s">
        <v>4463</v>
      </c>
      <c r="F319" s="5" t="s">
        <v>135</v>
      </c>
      <c r="G319" s="5" t="s">
        <v>4464</v>
      </c>
      <c r="H319" s="2" t="s">
        <v>3544</v>
      </c>
      <c r="I319" s="2" t="s">
        <v>226</v>
      </c>
      <c r="J319" s="2" t="s">
        <v>30</v>
      </c>
      <c r="K319" s="2">
        <v>27606</v>
      </c>
      <c r="L319" s="4" t="s">
        <v>227</v>
      </c>
      <c r="M319" s="2" t="s">
        <v>4457</v>
      </c>
      <c r="N319" s="5" t="s">
        <v>4458</v>
      </c>
    </row>
    <row r="320" spans="1:15" s="2" customFormat="1">
      <c r="A320" s="7" t="s">
        <v>4454</v>
      </c>
      <c r="B320" s="6" t="s">
        <v>4768</v>
      </c>
      <c r="C320" s="6" t="s">
        <v>4799</v>
      </c>
      <c r="D320" s="6" t="s">
        <v>884</v>
      </c>
      <c r="E320" s="14" t="s">
        <v>4472</v>
      </c>
      <c r="F320" s="7" t="s">
        <v>135</v>
      </c>
      <c r="G320" s="16" t="s">
        <v>4800</v>
      </c>
      <c r="H320" s="6" t="s">
        <v>3544</v>
      </c>
      <c r="I320" s="6" t="s">
        <v>226</v>
      </c>
      <c r="J320" s="6" t="s">
        <v>30</v>
      </c>
      <c r="K320" s="6">
        <v>27606</v>
      </c>
      <c r="L320" s="6" t="s">
        <v>227</v>
      </c>
      <c r="M320" s="6" t="s">
        <v>4457</v>
      </c>
      <c r="N320" s="7" t="s">
        <v>4458</v>
      </c>
      <c r="O320" s="6"/>
    </row>
    <row r="321" spans="1:15" s="2" customFormat="1">
      <c r="A321" s="7" t="s">
        <v>4454</v>
      </c>
      <c r="B321" s="6" t="s">
        <v>4801</v>
      </c>
      <c r="C321" s="6" t="s">
        <v>4802</v>
      </c>
      <c r="D321" s="6" t="s">
        <v>4803</v>
      </c>
      <c r="E321" s="14" t="s">
        <v>4472</v>
      </c>
      <c r="F321" s="7" t="s">
        <v>135</v>
      </c>
      <c r="G321" s="16" t="s">
        <v>4804</v>
      </c>
      <c r="H321" s="6" t="s">
        <v>3544</v>
      </c>
      <c r="I321" s="6" t="s">
        <v>226</v>
      </c>
      <c r="J321" s="6" t="s">
        <v>30</v>
      </c>
      <c r="K321" s="6">
        <v>27606</v>
      </c>
      <c r="L321" s="6" t="s">
        <v>227</v>
      </c>
      <c r="M321" s="6" t="s">
        <v>4457</v>
      </c>
      <c r="N321" s="7" t="s">
        <v>4458</v>
      </c>
      <c r="O321" s="6"/>
    </row>
    <row r="322" spans="1:15" s="2" customFormat="1">
      <c r="A322" s="7" t="s">
        <v>4454</v>
      </c>
      <c r="B322" s="6" t="s">
        <v>4788</v>
      </c>
      <c r="C322" s="6" t="s">
        <v>4805</v>
      </c>
      <c r="D322" s="6" t="s">
        <v>4806</v>
      </c>
      <c r="E322" s="14" t="s">
        <v>4472</v>
      </c>
      <c r="F322" s="7" t="s">
        <v>135</v>
      </c>
      <c r="G322" s="16" t="s">
        <v>4807</v>
      </c>
      <c r="H322" s="6" t="s">
        <v>4527</v>
      </c>
      <c r="I322" s="6" t="s">
        <v>226</v>
      </c>
      <c r="J322" s="6" t="s">
        <v>30</v>
      </c>
      <c r="K322" s="6">
        <v>27606</v>
      </c>
      <c r="L322" s="6" t="s">
        <v>227</v>
      </c>
      <c r="M322" s="6" t="s">
        <v>4528</v>
      </c>
      <c r="N322" s="7" t="s">
        <v>4458</v>
      </c>
      <c r="O322" s="6"/>
    </row>
    <row r="323" spans="1:15" s="2" customFormat="1">
      <c r="A323" s="7" t="s">
        <v>4454</v>
      </c>
      <c r="B323" s="6" t="s">
        <v>4768</v>
      </c>
      <c r="C323" s="6" t="s">
        <v>4808</v>
      </c>
      <c r="D323" s="6" t="s">
        <v>4769</v>
      </c>
      <c r="E323" s="14" t="s">
        <v>4472</v>
      </c>
      <c r="F323" s="7" t="s">
        <v>135</v>
      </c>
      <c r="G323" s="16" t="s">
        <v>4809</v>
      </c>
      <c r="H323" s="6" t="s">
        <v>3544</v>
      </c>
      <c r="I323" s="6" t="s">
        <v>226</v>
      </c>
      <c r="J323" s="6" t="s">
        <v>30</v>
      </c>
      <c r="K323" s="6">
        <v>27606</v>
      </c>
      <c r="L323" s="6" t="s">
        <v>227</v>
      </c>
      <c r="M323" s="6" t="s">
        <v>4457</v>
      </c>
      <c r="N323" s="7" t="s">
        <v>4458</v>
      </c>
      <c r="O323" s="6"/>
    </row>
    <row r="324" spans="1:15" s="2" customFormat="1">
      <c r="A324" s="7" t="s">
        <v>4454</v>
      </c>
      <c r="B324" s="6" t="s">
        <v>4810</v>
      </c>
      <c r="C324" s="6" t="s">
        <v>4811</v>
      </c>
      <c r="D324" s="6" t="s">
        <v>4812</v>
      </c>
      <c r="E324" s="14" t="s">
        <v>4472</v>
      </c>
      <c r="F324" s="7" t="s">
        <v>135</v>
      </c>
      <c r="G324" s="16" t="s">
        <v>4813</v>
      </c>
      <c r="H324" s="6" t="s">
        <v>3544</v>
      </c>
      <c r="I324" s="6" t="s">
        <v>226</v>
      </c>
      <c r="J324" s="6" t="s">
        <v>30</v>
      </c>
      <c r="K324" s="6">
        <v>27606</v>
      </c>
      <c r="L324" s="6" t="s">
        <v>227</v>
      </c>
      <c r="M324" s="6" t="s">
        <v>4457</v>
      </c>
      <c r="N324" s="7" t="s">
        <v>4458</v>
      </c>
      <c r="O324" s="6"/>
    </row>
    <row r="325" spans="1:15" s="2" customFormat="1">
      <c r="A325" s="7" t="s">
        <v>4454</v>
      </c>
      <c r="B325" s="6" t="s">
        <v>4778</v>
      </c>
      <c r="C325" s="6" t="s">
        <v>4814</v>
      </c>
      <c r="D325" s="6" t="s">
        <v>2488</v>
      </c>
      <c r="E325" s="14" t="s">
        <v>4472</v>
      </c>
      <c r="F325" s="7" t="s">
        <v>135</v>
      </c>
      <c r="G325" s="16" t="s">
        <v>4815</v>
      </c>
      <c r="H325" s="6" t="s">
        <v>4527</v>
      </c>
      <c r="I325" s="6" t="s">
        <v>226</v>
      </c>
      <c r="J325" s="6" t="s">
        <v>30</v>
      </c>
      <c r="K325" s="6">
        <v>27606</v>
      </c>
      <c r="L325" s="6" t="s">
        <v>227</v>
      </c>
      <c r="M325" s="6" t="s">
        <v>4528</v>
      </c>
      <c r="N325" s="7" t="s">
        <v>4458</v>
      </c>
      <c r="O325" s="6"/>
    </row>
    <row r="326" spans="1:15" s="2" customFormat="1">
      <c r="A326" s="7" t="s">
        <v>4454</v>
      </c>
      <c r="B326" s="6" t="s">
        <v>4786</v>
      </c>
      <c r="C326" s="6" t="s">
        <v>4814</v>
      </c>
      <c r="D326" s="6" t="s">
        <v>4816</v>
      </c>
      <c r="E326" s="14" t="s">
        <v>4472</v>
      </c>
      <c r="F326" s="7" t="s">
        <v>135</v>
      </c>
      <c r="G326" s="16" t="s">
        <v>4817</v>
      </c>
      <c r="H326" s="6" t="s">
        <v>3544</v>
      </c>
      <c r="I326" s="6" t="s">
        <v>226</v>
      </c>
      <c r="J326" s="6" t="s">
        <v>30</v>
      </c>
      <c r="K326" s="6">
        <v>27606</v>
      </c>
      <c r="L326" s="6" t="s">
        <v>227</v>
      </c>
      <c r="M326" s="6" t="s">
        <v>4457</v>
      </c>
      <c r="N326" s="7" t="s">
        <v>4458</v>
      </c>
      <c r="O326" s="6"/>
    </row>
    <row r="327" spans="1:15" s="2" customFormat="1">
      <c r="A327" s="7" t="s">
        <v>4454</v>
      </c>
      <c r="B327" s="6" t="s">
        <v>4772</v>
      </c>
      <c r="C327" s="6" t="s">
        <v>4818</v>
      </c>
      <c r="D327" s="6" t="s">
        <v>4819</v>
      </c>
      <c r="E327" s="14" t="s">
        <v>4472</v>
      </c>
      <c r="F327" s="7" t="s">
        <v>135</v>
      </c>
      <c r="G327" s="16" t="s">
        <v>4820</v>
      </c>
      <c r="H327" s="6" t="s">
        <v>3544</v>
      </c>
      <c r="I327" s="6" t="s">
        <v>226</v>
      </c>
      <c r="J327" s="6" t="s">
        <v>30</v>
      </c>
      <c r="K327" s="6">
        <v>27606</v>
      </c>
      <c r="L327" s="6" t="s">
        <v>227</v>
      </c>
      <c r="M327" s="6" t="s">
        <v>4457</v>
      </c>
      <c r="N327" s="7" t="s">
        <v>4458</v>
      </c>
      <c r="O327" s="6"/>
    </row>
    <row r="328" spans="1:15" s="2" customFormat="1">
      <c r="A328" s="7" t="s">
        <v>4454</v>
      </c>
      <c r="B328" s="6" t="s">
        <v>4778</v>
      </c>
      <c r="C328" s="6" t="s">
        <v>4821</v>
      </c>
      <c r="D328" s="6" t="s">
        <v>4822</v>
      </c>
      <c r="E328" s="14" t="s">
        <v>4472</v>
      </c>
      <c r="F328" s="7" t="s">
        <v>135</v>
      </c>
      <c r="G328" s="16" t="s">
        <v>4823</v>
      </c>
      <c r="H328" s="6" t="s">
        <v>4527</v>
      </c>
      <c r="I328" s="6" t="s">
        <v>226</v>
      </c>
      <c r="J328" s="6" t="s">
        <v>30</v>
      </c>
      <c r="K328" s="6">
        <v>27606</v>
      </c>
      <c r="L328" s="6" t="s">
        <v>227</v>
      </c>
      <c r="M328" s="6" t="s">
        <v>4528</v>
      </c>
      <c r="N328" s="7" t="s">
        <v>4458</v>
      </c>
      <c r="O328" s="6"/>
    </row>
    <row r="329" spans="1:15" s="2" customFormat="1">
      <c r="A329" s="7" t="s">
        <v>4454</v>
      </c>
      <c r="B329" s="6" t="s">
        <v>4772</v>
      </c>
      <c r="C329" s="6" t="s">
        <v>4821</v>
      </c>
      <c r="D329" s="6" t="s">
        <v>2331</v>
      </c>
      <c r="E329" s="14" t="s">
        <v>4472</v>
      </c>
      <c r="F329" s="7" t="s">
        <v>135</v>
      </c>
      <c r="G329" s="16" t="s">
        <v>4824</v>
      </c>
      <c r="H329" s="6" t="s">
        <v>3544</v>
      </c>
      <c r="I329" s="6" t="s">
        <v>226</v>
      </c>
      <c r="J329" s="6" t="s">
        <v>30</v>
      </c>
      <c r="K329" s="6">
        <v>27606</v>
      </c>
      <c r="L329" s="6" t="s">
        <v>227</v>
      </c>
      <c r="M329" s="6" t="s">
        <v>4457</v>
      </c>
      <c r="N329" s="7" t="s">
        <v>4458</v>
      </c>
      <c r="O329" s="6"/>
    </row>
    <row r="330" spans="1:15" s="2" customFormat="1">
      <c r="A330" s="5" t="s">
        <v>4454</v>
      </c>
      <c r="B330" s="2" t="s">
        <v>4467</v>
      </c>
      <c r="C330" s="2" t="s">
        <v>4468</v>
      </c>
      <c r="D330" s="2" t="s">
        <v>4469</v>
      </c>
      <c r="E330" s="12" t="str">
        <f>HYPERLINK("https://twitter.com/Jamila_TV","@Jamila_TV")</f>
        <v>@Jamila_TV</v>
      </c>
      <c r="F330" s="5" t="s">
        <v>135</v>
      </c>
      <c r="G330" s="5" t="s">
        <v>4470</v>
      </c>
      <c r="H330" s="2" t="s">
        <v>3544</v>
      </c>
      <c r="I330" s="2" t="s">
        <v>226</v>
      </c>
      <c r="J330" s="2" t="s">
        <v>30</v>
      </c>
      <c r="K330" s="2">
        <v>27606</v>
      </c>
      <c r="L330" s="4" t="s">
        <v>227</v>
      </c>
      <c r="M330" s="2" t="s">
        <v>4457</v>
      </c>
      <c r="N330" s="5" t="s">
        <v>4458</v>
      </c>
    </row>
    <row r="331" spans="1:15" s="2" customFormat="1">
      <c r="A331" s="7" t="s">
        <v>4454</v>
      </c>
      <c r="B331" s="6" t="s">
        <v>4786</v>
      </c>
      <c r="C331" s="6" t="s">
        <v>4330</v>
      </c>
      <c r="D331" s="6" t="s">
        <v>346</v>
      </c>
      <c r="E331" s="14" t="s">
        <v>4472</v>
      </c>
      <c r="F331" s="7" t="s">
        <v>135</v>
      </c>
      <c r="G331" s="16" t="s">
        <v>4825</v>
      </c>
      <c r="H331" s="6" t="s">
        <v>3544</v>
      </c>
      <c r="I331" s="6" t="s">
        <v>226</v>
      </c>
      <c r="J331" s="6" t="s">
        <v>30</v>
      </c>
      <c r="K331" s="6">
        <v>27606</v>
      </c>
      <c r="L331" s="6" t="s">
        <v>227</v>
      </c>
      <c r="M331" s="6" t="s">
        <v>4457</v>
      </c>
      <c r="N331" s="7" t="s">
        <v>4458</v>
      </c>
      <c r="O331" s="6"/>
    </row>
    <row r="332" spans="1:15" s="2" customFormat="1">
      <c r="A332" s="7" t="s">
        <v>4454</v>
      </c>
      <c r="B332" s="6" t="s">
        <v>4768</v>
      </c>
      <c r="C332" s="6" t="s">
        <v>1809</v>
      </c>
      <c r="D332" s="6" t="s">
        <v>4826</v>
      </c>
      <c r="E332" s="14" t="s">
        <v>4472</v>
      </c>
      <c r="F332" s="7" t="s">
        <v>135</v>
      </c>
      <c r="G332" s="16" t="s">
        <v>4827</v>
      </c>
      <c r="H332" s="6" t="s">
        <v>4527</v>
      </c>
      <c r="I332" s="6" t="s">
        <v>226</v>
      </c>
      <c r="J332" s="6" t="s">
        <v>30</v>
      </c>
      <c r="K332" s="6">
        <v>27606</v>
      </c>
      <c r="L332" s="6" t="s">
        <v>227</v>
      </c>
      <c r="M332" s="6" t="s">
        <v>4528</v>
      </c>
      <c r="N332" s="7" t="s">
        <v>4458</v>
      </c>
      <c r="O332" s="6"/>
    </row>
    <row r="333" spans="1:15" s="2" customFormat="1">
      <c r="A333" s="5" t="s">
        <v>4454</v>
      </c>
      <c r="B333" s="2" t="s">
        <v>4467</v>
      </c>
      <c r="C333" s="2" t="s">
        <v>485</v>
      </c>
      <c r="D333" s="2" t="s">
        <v>4471</v>
      </c>
      <c r="E333" s="16" t="s">
        <v>4472</v>
      </c>
      <c r="F333" s="5" t="s">
        <v>135</v>
      </c>
      <c r="G333" s="5" t="s">
        <v>4473</v>
      </c>
      <c r="H333" s="2" t="s">
        <v>3544</v>
      </c>
      <c r="I333" s="2" t="s">
        <v>226</v>
      </c>
      <c r="J333" s="2" t="s">
        <v>30</v>
      </c>
      <c r="K333" s="2">
        <v>27606</v>
      </c>
      <c r="L333" s="4" t="s">
        <v>227</v>
      </c>
      <c r="M333" s="2" t="s">
        <v>4457</v>
      </c>
      <c r="N333" s="5" t="s">
        <v>4458</v>
      </c>
    </row>
    <row r="334" spans="1:15" s="2" customFormat="1">
      <c r="A334" s="7" t="s">
        <v>4454</v>
      </c>
      <c r="B334" s="2" t="s">
        <v>673</v>
      </c>
      <c r="C334" s="2" t="s">
        <v>246</v>
      </c>
      <c r="D334" s="2" t="s">
        <v>4521</v>
      </c>
      <c r="E334" s="5" t="s">
        <v>4519</v>
      </c>
      <c r="F334" s="5" t="s">
        <v>135</v>
      </c>
      <c r="G334" s="5" t="s">
        <v>4522</v>
      </c>
      <c r="H334" s="2" t="s">
        <v>3544</v>
      </c>
      <c r="I334" s="2" t="s">
        <v>226</v>
      </c>
      <c r="J334" s="2" t="s">
        <v>30</v>
      </c>
      <c r="K334" s="2">
        <v>27606</v>
      </c>
      <c r="L334" s="2" t="s">
        <v>227</v>
      </c>
      <c r="M334" s="2" t="s">
        <v>4457</v>
      </c>
      <c r="N334" s="5" t="s">
        <v>4458</v>
      </c>
    </row>
    <row r="335" spans="1:15" s="2" customFormat="1">
      <c r="A335" s="7" t="s">
        <v>4454</v>
      </c>
      <c r="B335" s="6" t="s">
        <v>4828</v>
      </c>
      <c r="C335" s="6" t="s">
        <v>3209</v>
      </c>
      <c r="D335" s="6" t="s">
        <v>4829</v>
      </c>
      <c r="E335" s="14" t="s">
        <v>4472</v>
      </c>
      <c r="F335" s="7" t="s">
        <v>135</v>
      </c>
      <c r="G335" s="16" t="s">
        <v>4830</v>
      </c>
      <c r="H335" s="6" t="s">
        <v>4527</v>
      </c>
      <c r="I335" s="6" t="s">
        <v>226</v>
      </c>
      <c r="J335" s="6" t="s">
        <v>30</v>
      </c>
      <c r="K335" s="6">
        <v>27606</v>
      </c>
      <c r="L335" s="6" t="s">
        <v>227</v>
      </c>
      <c r="M335" s="6" t="s">
        <v>4528</v>
      </c>
      <c r="N335" s="7" t="s">
        <v>4458</v>
      </c>
      <c r="O335" s="6"/>
    </row>
    <row r="336" spans="1:15" s="2" customFormat="1">
      <c r="A336" s="7" t="s">
        <v>4454</v>
      </c>
      <c r="B336" s="6" t="s">
        <v>4778</v>
      </c>
      <c r="C336" s="6" t="s">
        <v>3209</v>
      </c>
      <c r="D336" s="6" t="s">
        <v>4831</v>
      </c>
      <c r="E336" s="14" t="s">
        <v>4472</v>
      </c>
      <c r="F336" s="7" t="s">
        <v>135</v>
      </c>
      <c r="G336" s="16" t="s">
        <v>4832</v>
      </c>
      <c r="H336" s="6" t="s">
        <v>3544</v>
      </c>
      <c r="I336" s="6" t="s">
        <v>226</v>
      </c>
      <c r="J336" s="6" t="s">
        <v>30</v>
      </c>
      <c r="K336" s="6">
        <v>27606</v>
      </c>
      <c r="L336" s="6" t="s">
        <v>227</v>
      </c>
      <c r="M336" s="6" t="s">
        <v>4457</v>
      </c>
      <c r="N336" s="7" t="s">
        <v>4458</v>
      </c>
      <c r="O336" s="6"/>
    </row>
    <row r="337" spans="1:15" s="2" customFormat="1">
      <c r="A337" s="7" t="s">
        <v>4454</v>
      </c>
      <c r="B337" s="6" t="s">
        <v>4768</v>
      </c>
      <c r="C337" s="6" t="s">
        <v>4833</v>
      </c>
      <c r="D337" s="6" t="s">
        <v>4834</v>
      </c>
      <c r="E337" s="14" t="s">
        <v>4472</v>
      </c>
      <c r="F337" s="7" t="s">
        <v>135</v>
      </c>
      <c r="G337" s="16" t="s">
        <v>4835</v>
      </c>
      <c r="H337" s="6" t="s">
        <v>3544</v>
      </c>
      <c r="I337" s="6" t="s">
        <v>226</v>
      </c>
      <c r="J337" s="6" t="s">
        <v>30</v>
      </c>
      <c r="K337" s="6">
        <v>27606</v>
      </c>
      <c r="L337" s="6" t="s">
        <v>227</v>
      </c>
      <c r="M337" s="6" t="s">
        <v>4457</v>
      </c>
      <c r="N337" s="7" t="s">
        <v>4458</v>
      </c>
      <c r="O337" s="6"/>
    </row>
    <row r="338" spans="1:15" s="2" customFormat="1">
      <c r="A338" s="7" t="s">
        <v>4454</v>
      </c>
      <c r="B338" s="6" t="s">
        <v>170</v>
      </c>
      <c r="C338" s="6" t="s">
        <v>4836</v>
      </c>
      <c r="D338" s="6" t="s">
        <v>4583</v>
      </c>
      <c r="E338" s="14" t="s">
        <v>4472</v>
      </c>
      <c r="F338" s="7" t="s">
        <v>135</v>
      </c>
      <c r="G338" s="16" t="s">
        <v>4837</v>
      </c>
      <c r="H338" s="6" t="s">
        <v>4527</v>
      </c>
      <c r="I338" s="6" t="s">
        <v>226</v>
      </c>
      <c r="J338" s="6" t="s">
        <v>30</v>
      </c>
      <c r="K338" s="6">
        <v>27606</v>
      </c>
      <c r="L338" s="6" t="s">
        <v>227</v>
      </c>
      <c r="M338" s="6" t="s">
        <v>4528</v>
      </c>
      <c r="N338" s="7" t="s">
        <v>4458</v>
      </c>
      <c r="O338" s="6"/>
    </row>
    <row r="339" spans="1:15" s="2" customFormat="1">
      <c r="A339" s="5" t="s">
        <v>4454</v>
      </c>
      <c r="B339" s="2" t="s">
        <v>3986</v>
      </c>
      <c r="C339" s="4" t="s">
        <v>4455</v>
      </c>
      <c r="D339" s="4" t="s">
        <v>27</v>
      </c>
      <c r="E339" s="5" t="s">
        <v>4456</v>
      </c>
      <c r="F339" s="5" t="s">
        <v>135</v>
      </c>
      <c r="G339" s="5" t="str">
        <f>HYPERLINK("mailto:kbrown@wral.com","kbrown@wral.com")</f>
        <v>kbrown@wral.com</v>
      </c>
      <c r="H339" s="2" t="s">
        <v>3544</v>
      </c>
      <c r="I339" s="2" t="s">
        <v>226</v>
      </c>
      <c r="J339" s="2" t="s">
        <v>30</v>
      </c>
      <c r="K339" s="2">
        <v>27606</v>
      </c>
      <c r="L339" s="2" t="s">
        <v>227</v>
      </c>
      <c r="M339" s="2" t="s">
        <v>4457</v>
      </c>
      <c r="N339" s="5" t="s">
        <v>4458</v>
      </c>
    </row>
    <row r="340" spans="1:15" s="2" customFormat="1">
      <c r="A340" s="7" t="s">
        <v>4454</v>
      </c>
      <c r="B340" s="2" t="s">
        <v>4517</v>
      </c>
      <c r="C340" s="2" t="s">
        <v>22</v>
      </c>
      <c r="D340" s="2" t="s">
        <v>4518</v>
      </c>
      <c r="E340" s="5" t="s">
        <v>4519</v>
      </c>
      <c r="F340" s="5" t="s">
        <v>135</v>
      </c>
      <c r="G340" s="5" t="s">
        <v>4520</v>
      </c>
      <c r="H340" s="2" t="s">
        <v>3544</v>
      </c>
      <c r="I340" s="2" t="s">
        <v>226</v>
      </c>
      <c r="J340" s="2" t="s">
        <v>30</v>
      </c>
      <c r="K340" s="2">
        <v>27606</v>
      </c>
      <c r="L340" s="2" t="s">
        <v>227</v>
      </c>
      <c r="M340" s="2" t="s">
        <v>4457</v>
      </c>
      <c r="N340" s="5" t="s">
        <v>4458</v>
      </c>
    </row>
    <row r="341" spans="1:15" s="2" customFormat="1">
      <c r="A341" s="7" t="s">
        <v>4454</v>
      </c>
      <c r="B341" s="6" t="s">
        <v>4778</v>
      </c>
      <c r="C341" s="6" t="s">
        <v>4838</v>
      </c>
      <c r="D341" s="6" t="s">
        <v>3423</v>
      </c>
      <c r="E341" s="14" t="s">
        <v>4472</v>
      </c>
      <c r="F341" s="7" t="s">
        <v>135</v>
      </c>
      <c r="G341" s="16" t="s">
        <v>4839</v>
      </c>
      <c r="H341" s="6" t="s">
        <v>3544</v>
      </c>
      <c r="I341" s="6" t="s">
        <v>226</v>
      </c>
      <c r="J341" s="6" t="s">
        <v>30</v>
      </c>
      <c r="K341" s="6">
        <v>27606</v>
      </c>
      <c r="L341" s="6" t="s">
        <v>227</v>
      </c>
      <c r="M341" s="6" t="s">
        <v>4457</v>
      </c>
      <c r="N341" s="7" t="s">
        <v>4458</v>
      </c>
      <c r="O341" s="6"/>
    </row>
    <row r="342" spans="1:15" s="2" customFormat="1">
      <c r="A342" s="7" t="s">
        <v>4454</v>
      </c>
      <c r="B342" s="6" t="s">
        <v>4772</v>
      </c>
      <c r="C342" s="6" t="s">
        <v>3772</v>
      </c>
      <c r="D342" s="6" t="s">
        <v>4840</v>
      </c>
      <c r="E342" s="14" t="s">
        <v>4472</v>
      </c>
      <c r="F342" s="7" t="s">
        <v>135</v>
      </c>
      <c r="G342" s="16" t="s">
        <v>4841</v>
      </c>
      <c r="H342" s="6" t="s">
        <v>3544</v>
      </c>
      <c r="I342" s="6" t="s">
        <v>226</v>
      </c>
      <c r="J342" s="6" t="s">
        <v>30</v>
      </c>
      <c r="K342" s="6">
        <v>27606</v>
      </c>
      <c r="L342" s="6" t="s">
        <v>227</v>
      </c>
      <c r="M342" s="6" t="s">
        <v>4457</v>
      </c>
      <c r="N342" s="7" t="s">
        <v>4458</v>
      </c>
      <c r="O342" s="6"/>
    </row>
    <row r="343" spans="1:15" s="2" customFormat="1">
      <c r="A343" s="5" t="s">
        <v>4454</v>
      </c>
      <c r="B343" s="2" t="s">
        <v>3986</v>
      </c>
      <c r="C343" s="2" t="s">
        <v>1015</v>
      </c>
      <c r="D343" s="2" t="s">
        <v>1632</v>
      </c>
      <c r="E343" s="12" t="s">
        <v>4465</v>
      </c>
      <c r="F343" s="5" t="s">
        <v>135</v>
      </c>
      <c r="G343" s="5" t="s">
        <v>4466</v>
      </c>
      <c r="H343" s="2" t="s">
        <v>3544</v>
      </c>
      <c r="I343" s="2" t="s">
        <v>226</v>
      </c>
      <c r="J343" s="2" t="s">
        <v>30</v>
      </c>
      <c r="K343" s="2">
        <v>27606</v>
      </c>
      <c r="L343" s="4" t="s">
        <v>227</v>
      </c>
      <c r="M343" s="2" t="s">
        <v>4457</v>
      </c>
      <c r="N343" s="5" t="s">
        <v>4458</v>
      </c>
    </row>
    <row r="344" spans="1:15" s="2" customFormat="1">
      <c r="A344" s="7" t="s">
        <v>4454</v>
      </c>
      <c r="B344" s="6" t="s">
        <v>4842</v>
      </c>
      <c r="C344" s="6" t="s">
        <v>2546</v>
      </c>
      <c r="D344" s="6" t="s">
        <v>4843</v>
      </c>
      <c r="E344" s="14" t="s">
        <v>4472</v>
      </c>
      <c r="F344" s="7" t="s">
        <v>135</v>
      </c>
      <c r="G344" s="16" t="s">
        <v>4844</v>
      </c>
      <c r="H344" s="6" t="s">
        <v>4527</v>
      </c>
      <c r="I344" s="6" t="s">
        <v>226</v>
      </c>
      <c r="J344" s="6" t="s">
        <v>30</v>
      </c>
      <c r="K344" s="6">
        <v>27606</v>
      </c>
      <c r="L344" s="6" t="s">
        <v>227</v>
      </c>
      <c r="M344" s="6" t="s">
        <v>4528</v>
      </c>
      <c r="N344" s="7" t="s">
        <v>4458</v>
      </c>
      <c r="O344" s="6"/>
    </row>
    <row r="345" spans="1:15" s="2" customFormat="1">
      <c r="A345" s="5" t="s">
        <v>4454</v>
      </c>
      <c r="B345" s="2" t="s">
        <v>4478</v>
      </c>
      <c r="C345" s="2" t="s">
        <v>319</v>
      </c>
      <c r="D345" s="2" t="s">
        <v>2480</v>
      </c>
      <c r="E345" s="12" t="s">
        <v>4479</v>
      </c>
      <c r="F345" s="5" t="s">
        <v>135</v>
      </c>
      <c r="G345" s="5" t="str">
        <f>HYPERLINK("mailto:lauraleslie@wral.com","lauraleslie@wral.com")</f>
        <v>lauraleslie@wral.com</v>
      </c>
      <c r="H345" s="2" t="s">
        <v>3544</v>
      </c>
      <c r="I345" s="2" t="s">
        <v>226</v>
      </c>
      <c r="J345" s="2" t="s">
        <v>30</v>
      </c>
      <c r="K345" s="2">
        <v>27606</v>
      </c>
      <c r="L345" s="4" t="s">
        <v>227</v>
      </c>
      <c r="M345" s="2" t="s">
        <v>4480</v>
      </c>
      <c r="N345" s="5" t="s">
        <v>4458</v>
      </c>
    </row>
    <row r="346" spans="1:15" s="2" customFormat="1">
      <c r="A346" s="7" t="s">
        <v>4454</v>
      </c>
      <c r="B346" s="6" t="s">
        <v>4778</v>
      </c>
      <c r="C346" s="6" t="s">
        <v>1963</v>
      </c>
      <c r="D346" s="6" t="s">
        <v>4845</v>
      </c>
      <c r="E346" s="14" t="s">
        <v>4472</v>
      </c>
      <c r="F346" s="7" t="s">
        <v>135</v>
      </c>
      <c r="G346" s="16" t="s">
        <v>4846</v>
      </c>
      <c r="H346" s="6" t="s">
        <v>3544</v>
      </c>
      <c r="I346" s="6" t="s">
        <v>226</v>
      </c>
      <c r="J346" s="6" t="s">
        <v>30</v>
      </c>
      <c r="K346" s="6">
        <v>27606</v>
      </c>
      <c r="L346" s="6" t="s">
        <v>227</v>
      </c>
      <c r="M346" s="6" t="s">
        <v>4457</v>
      </c>
      <c r="N346" s="7" t="s">
        <v>4458</v>
      </c>
      <c r="O346" s="6"/>
    </row>
    <row r="347" spans="1:15" s="2" customFormat="1">
      <c r="A347" s="7" t="s">
        <v>4454</v>
      </c>
      <c r="B347" s="6" t="s">
        <v>4772</v>
      </c>
      <c r="C347" s="6" t="s">
        <v>1963</v>
      </c>
      <c r="D347" s="6" t="s">
        <v>4847</v>
      </c>
      <c r="E347" s="14" t="s">
        <v>4472</v>
      </c>
      <c r="F347" s="7" t="s">
        <v>135</v>
      </c>
      <c r="G347" s="16" t="s">
        <v>4848</v>
      </c>
      <c r="H347" s="6" t="s">
        <v>3544</v>
      </c>
      <c r="I347" s="6" t="s">
        <v>226</v>
      </c>
      <c r="J347" s="6" t="s">
        <v>30</v>
      </c>
      <c r="K347" s="6">
        <v>27606</v>
      </c>
      <c r="L347" s="6" t="s">
        <v>227</v>
      </c>
      <c r="M347" s="6" t="s">
        <v>4457</v>
      </c>
      <c r="N347" s="7" t="s">
        <v>4458</v>
      </c>
      <c r="O347" s="6"/>
    </row>
    <row r="348" spans="1:15" s="2" customFormat="1">
      <c r="A348" s="7" t="s">
        <v>4454</v>
      </c>
      <c r="B348" s="6" t="s">
        <v>4772</v>
      </c>
      <c r="C348" s="6" t="s">
        <v>1963</v>
      </c>
      <c r="D348" s="6" t="s">
        <v>4849</v>
      </c>
      <c r="E348" s="14" t="s">
        <v>4472</v>
      </c>
      <c r="F348" s="7" t="s">
        <v>135</v>
      </c>
      <c r="G348" s="16" t="s">
        <v>4850</v>
      </c>
      <c r="H348" s="6" t="s">
        <v>4527</v>
      </c>
      <c r="I348" s="6" t="s">
        <v>226</v>
      </c>
      <c r="J348" s="6" t="s">
        <v>30</v>
      </c>
      <c r="K348" s="6">
        <v>27606</v>
      </c>
      <c r="L348" s="6" t="s">
        <v>227</v>
      </c>
      <c r="M348" s="6" t="s">
        <v>4528</v>
      </c>
      <c r="N348" s="7" t="s">
        <v>4458</v>
      </c>
      <c r="O348" s="6"/>
    </row>
    <row r="349" spans="1:15" s="2" customFormat="1">
      <c r="A349" s="7" t="s">
        <v>4454</v>
      </c>
      <c r="B349" s="6" t="s">
        <v>4768</v>
      </c>
      <c r="C349" s="6" t="s">
        <v>4851</v>
      </c>
      <c r="D349" s="6" t="s">
        <v>4852</v>
      </c>
      <c r="E349" s="14" t="s">
        <v>4472</v>
      </c>
      <c r="F349" s="7" t="s">
        <v>135</v>
      </c>
      <c r="G349" s="16" t="s">
        <v>4853</v>
      </c>
      <c r="H349" s="6" t="s">
        <v>4527</v>
      </c>
      <c r="I349" s="6" t="s">
        <v>226</v>
      </c>
      <c r="J349" s="6" t="s">
        <v>30</v>
      </c>
      <c r="K349" s="6">
        <v>27606</v>
      </c>
      <c r="L349" s="6" t="s">
        <v>227</v>
      </c>
      <c r="M349" s="6" t="s">
        <v>4528</v>
      </c>
      <c r="N349" s="7" t="s">
        <v>4458</v>
      </c>
      <c r="O349" s="6"/>
    </row>
    <row r="350" spans="1:15" s="2" customFormat="1">
      <c r="A350" s="7" t="s">
        <v>4454</v>
      </c>
      <c r="B350" s="6" t="s">
        <v>4854</v>
      </c>
      <c r="C350" s="6" t="s">
        <v>4855</v>
      </c>
      <c r="D350" s="6" t="s">
        <v>4856</v>
      </c>
      <c r="E350" s="14" t="s">
        <v>4472</v>
      </c>
      <c r="F350" s="7" t="s">
        <v>135</v>
      </c>
      <c r="G350" s="16" t="s">
        <v>4857</v>
      </c>
      <c r="H350" s="6" t="s">
        <v>4527</v>
      </c>
      <c r="I350" s="6" t="s">
        <v>226</v>
      </c>
      <c r="J350" s="6" t="s">
        <v>30</v>
      </c>
      <c r="K350" s="6">
        <v>27606</v>
      </c>
      <c r="L350" s="6" t="s">
        <v>227</v>
      </c>
      <c r="M350" s="6" t="s">
        <v>4528</v>
      </c>
      <c r="N350" s="7" t="s">
        <v>4458</v>
      </c>
      <c r="O350" s="6"/>
    </row>
    <row r="351" spans="1:15" s="2" customFormat="1">
      <c r="A351" s="7" t="s">
        <v>4454</v>
      </c>
      <c r="B351" s="6" t="s">
        <v>4778</v>
      </c>
      <c r="C351" s="6" t="s">
        <v>4858</v>
      </c>
      <c r="D351" s="6" t="s">
        <v>4859</v>
      </c>
      <c r="E351" s="14" t="s">
        <v>4472</v>
      </c>
      <c r="F351" s="7" t="s">
        <v>135</v>
      </c>
      <c r="G351" s="16" t="s">
        <v>4860</v>
      </c>
      <c r="H351" s="6" t="s">
        <v>4527</v>
      </c>
      <c r="I351" s="6" t="s">
        <v>226</v>
      </c>
      <c r="J351" s="6" t="s">
        <v>30</v>
      </c>
      <c r="K351" s="6">
        <v>27606</v>
      </c>
      <c r="L351" s="6" t="s">
        <v>227</v>
      </c>
      <c r="M351" s="6" t="s">
        <v>4528</v>
      </c>
      <c r="N351" s="7" t="s">
        <v>4458</v>
      </c>
      <c r="O351" s="6"/>
    </row>
    <row r="352" spans="1:15" s="2" customFormat="1">
      <c r="A352" s="7" t="s">
        <v>4454</v>
      </c>
      <c r="B352" s="6" t="s">
        <v>4772</v>
      </c>
      <c r="C352" s="6" t="s">
        <v>4861</v>
      </c>
      <c r="D352" s="6" t="s">
        <v>4862</v>
      </c>
      <c r="E352" s="14" t="s">
        <v>4472</v>
      </c>
      <c r="F352" s="7" t="s">
        <v>135</v>
      </c>
      <c r="G352" s="16" t="s">
        <v>4863</v>
      </c>
      <c r="H352" s="6" t="s">
        <v>4527</v>
      </c>
      <c r="I352" s="6" t="s">
        <v>226</v>
      </c>
      <c r="J352" s="6" t="s">
        <v>30</v>
      </c>
      <c r="K352" s="6">
        <v>27606</v>
      </c>
      <c r="L352" s="6" t="s">
        <v>227</v>
      </c>
      <c r="M352" s="6" t="s">
        <v>4528</v>
      </c>
      <c r="N352" s="7" t="s">
        <v>4458</v>
      </c>
      <c r="O352" s="6"/>
    </row>
    <row r="353" spans="1:15" s="2" customFormat="1">
      <c r="A353" s="7" t="s">
        <v>4454</v>
      </c>
      <c r="B353" s="6" t="s">
        <v>170</v>
      </c>
      <c r="C353" s="6" t="s">
        <v>4864</v>
      </c>
      <c r="D353" s="6" t="s">
        <v>3051</v>
      </c>
      <c r="E353" s="14" t="s">
        <v>4472</v>
      </c>
      <c r="F353" s="7" t="s">
        <v>135</v>
      </c>
      <c r="G353" s="16" t="s">
        <v>4865</v>
      </c>
      <c r="H353" s="6" t="s">
        <v>4527</v>
      </c>
      <c r="I353" s="6" t="s">
        <v>226</v>
      </c>
      <c r="J353" s="6" t="s">
        <v>30</v>
      </c>
      <c r="K353" s="6">
        <v>27606</v>
      </c>
      <c r="L353" s="6" t="s">
        <v>227</v>
      </c>
      <c r="M353" s="6" t="s">
        <v>4528</v>
      </c>
      <c r="N353" s="7" t="s">
        <v>4458</v>
      </c>
      <c r="O353" s="6"/>
    </row>
    <row r="354" spans="1:15" s="2" customFormat="1">
      <c r="A354" s="7" t="s">
        <v>4454</v>
      </c>
      <c r="B354" s="6" t="s">
        <v>4778</v>
      </c>
      <c r="C354" s="6" t="s">
        <v>589</v>
      </c>
      <c r="D354" s="6" t="s">
        <v>4918</v>
      </c>
      <c r="E354" s="14" t="s">
        <v>4472</v>
      </c>
      <c r="F354" s="7" t="s">
        <v>135</v>
      </c>
      <c r="G354" s="16" t="s">
        <v>4869</v>
      </c>
      <c r="H354" s="6" t="s">
        <v>4527</v>
      </c>
      <c r="I354" s="6" t="s">
        <v>226</v>
      </c>
      <c r="J354" s="6" t="s">
        <v>30</v>
      </c>
      <c r="K354" s="6">
        <v>27606</v>
      </c>
      <c r="L354" s="6" t="s">
        <v>227</v>
      </c>
      <c r="M354" s="6" t="s">
        <v>4528</v>
      </c>
      <c r="N354" s="7" t="s">
        <v>4458</v>
      </c>
      <c r="O354" s="6"/>
    </row>
    <row r="355" spans="1:15" s="2" customFormat="1">
      <c r="A355" s="7" t="s">
        <v>4454</v>
      </c>
      <c r="B355" s="6" t="s">
        <v>4768</v>
      </c>
      <c r="C355" s="6" t="s">
        <v>4866</v>
      </c>
      <c r="D355" s="6" t="s">
        <v>4867</v>
      </c>
      <c r="E355" s="14" t="s">
        <v>4472</v>
      </c>
      <c r="F355" s="7" t="s">
        <v>135</v>
      </c>
      <c r="G355" s="16" t="s">
        <v>4868</v>
      </c>
      <c r="H355" s="6" t="s">
        <v>4527</v>
      </c>
      <c r="I355" s="6" t="s">
        <v>226</v>
      </c>
      <c r="J355" s="6" t="s">
        <v>30</v>
      </c>
      <c r="K355" s="6">
        <v>27606</v>
      </c>
      <c r="L355" s="6" t="s">
        <v>227</v>
      </c>
      <c r="M355" s="6" t="s">
        <v>4528</v>
      </c>
      <c r="N355" s="7" t="s">
        <v>4458</v>
      </c>
      <c r="O355" s="6"/>
    </row>
    <row r="356" spans="1:15" s="2" customFormat="1">
      <c r="A356" s="7" t="s">
        <v>4454</v>
      </c>
      <c r="B356" s="6" t="s">
        <v>4778</v>
      </c>
      <c r="C356" s="6" t="s">
        <v>4866</v>
      </c>
      <c r="D356" s="6" t="s">
        <v>4870</v>
      </c>
      <c r="E356" s="14" t="s">
        <v>4472</v>
      </c>
      <c r="F356" s="7" t="s">
        <v>135</v>
      </c>
      <c r="G356" s="16" t="s">
        <v>4871</v>
      </c>
      <c r="H356" s="6" t="s">
        <v>4527</v>
      </c>
      <c r="I356" s="6" t="s">
        <v>226</v>
      </c>
      <c r="J356" s="6" t="s">
        <v>30</v>
      </c>
      <c r="K356" s="6">
        <v>27606</v>
      </c>
      <c r="L356" s="6" t="s">
        <v>227</v>
      </c>
      <c r="M356" s="6" t="s">
        <v>4528</v>
      </c>
      <c r="N356" s="7" t="s">
        <v>4458</v>
      </c>
      <c r="O356" s="6"/>
    </row>
    <row r="357" spans="1:15" s="2" customFormat="1">
      <c r="A357" s="7" t="s">
        <v>4454</v>
      </c>
      <c r="B357" s="6" t="s">
        <v>4872</v>
      </c>
      <c r="C357" s="6" t="s">
        <v>2146</v>
      </c>
      <c r="D357" s="6" t="s">
        <v>4873</v>
      </c>
      <c r="E357" s="14" t="s">
        <v>4472</v>
      </c>
      <c r="F357" s="7" t="s">
        <v>135</v>
      </c>
      <c r="G357" s="16" t="s">
        <v>4874</v>
      </c>
      <c r="H357" s="6" t="s">
        <v>4527</v>
      </c>
      <c r="I357" s="6" t="s">
        <v>226</v>
      </c>
      <c r="J357" s="6" t="s">
        <v>30</v>
      </c>
      <c r="K357" s="6">
        <v>27606</v>
      </c>
      <c r="L357" s="6" t="s">
        <v>227</v>
      </c>
      <c r="M357" s="6" t="s">
        <v>4528</v>
      </c>
      <c r="N357" s="7" t="s">
        <v>4458</v>
      </c>
      <c r="O357" s="6"/>
    </row>
    <row r="358" spans="1:15" s="2" customFormat="1">
      <c r="A358" s="7" t="s">
        <v>4454</v>
      </c>
      <c r="B358" s="6" t="s">
        <v>4772</v>
      </c>
      <c r="C358" s="6" t="s">
        <v>4875</v>
      </c>
      <c r="D358" s="6" t="s">
        <v>2658</v>
      </c>
      <c r="E358" s="14" t="s">
        <v>4472</v>
      </c>
      <c r="F358" s="7" t="s">
        <v>135</v>
      </c>
      <c r="G358" s="16" t="s">
        <v>4876</v>
      </c>
      <c r="H358" s="6" t="s">
        <v>4527</v>
      </c>
      <c r="I358" s="6" t="s">
        <v>226</v>
      </c>
      <c r="J358" s="6" t="s">
        <v>30</v>
      </c>
      <c r="K358" s="6">
        <v>27606</v>
      </c>
      <c r="L358" s="6" t="s">
        <v>227</v>
      </c>
      <c r="M358" s="6" t="s">
        <v>4528</v>
      </c>
      <c r="N358" s="7" t="s">
        <v>4458</v>
      </c>
      <c r="O358" s="6"/>
    </row>
    <row r="359" spans="1:15" s="2" customFormat="1">
      <c r="A359" s="7" t="s">
        <v>4454</v>
      </c>
      <c r="B359" s="6" t="s">
        <v>4772</v>
      </c>
      <c r="C359" s="6" t="s">
        <v>4736</v>
      </c>
      <c r="D359" s="6" t="s">
        <v>4877</v>
      </c>
      <c r="E359" s="14" t="s">
        <v>4472</v>
      </c>
      <c r="F359" s="7" t="s">
        <v>135</v>
      </c>
      <c r="G359" s="16" t="s">
        <v>4878</v>
      </c>
      <c r="H359" s="6" t="s">
        <v>4527</v>
      </c>
      <c r="I359" s="6" t="s">
        <v>226</v>
      </c>
      <c r="J359" s="6" t="s">
        <v>30</v>
      </c>
      <c r="K359" s="6">
        <v>27606</v>
      </c>
      <c r="L359" s="6" t="s">
        <v>227</v>
      </c>
      <c r="M359" s="6" t="s">
        <v>4528</v>
      </c>
      <c r="N359" s="7" t="s">
        <v>4458</v>
      </c>
      <c r="O359" s="6"/>
    </row>
    <row r="360" spans="1:15" s="2" customFormat="1">
      <c r="A360" s="7" t="s">
        <v>4454</v>
      </c>
      <c r="B360" s="6" t="s">
        <v>4778</v>
      </c>
      <c r="C360" s="6" t="s">
        <v>4636</v>
      </c>
      <c r="D360" s="6" t="s">
        <v>4471</v>
      </c>
      <c r="E360" s="14" t="s">
        <v>4472</v>
      </c>
      <c r="F360" s="7" t="s">
        <v>135</v>
      </c>
      <c r="G360" s="16" t="s">
        <v>4879</v>
      </c>
      <c r="H360" s="6" t="s">
        <v>4527</v>
      </c>
      <c r="I360" s="6" t="s">
        <v>226</v>
      </c>
      <c r="J360" s="6" t="s">
        <v>30</v>
      </c>
      <c r="K360" s="6">
        <v>27606</v>
      </c>
      <c r="L360" s="6" t="s">
        <v>227</v>
      </c>
      <c r="M360" s="6" t="s">
        <v>4528</v>
      </c>
      <c r="N360" s="7" t="s">
        <v>4458</v>
      </c>
      <c r="O360" s="6"/>
    </row>
    <row r="361" spans="1:15" s="2" customFormat="1">
      <c r="A361" s="7" t="s">
        <v>4454</v>
      </c>
      <c r="B361" s="6" t="s">
        <v>4786</v>
      </c>
      <c r="C361" s="6" t="s">
        <v>4880</v>
      </c>
      <c r="D361" s="6" t="s">
        <v>4140</v>
      </c>
      <c r="E361" s="14" t="s">
        <v>4472</v>
      </c>
      <c r="F361" s="7" t="s">
        <v>135</v>
      </c>
      <c r="G361" s="16" t="s">
        <v>4881</v>
      </c>
      <c r="H361" s="6" t="s">
        <v>4527</v>
      </c>
      <c r="I361" s="6" t="s">
        <v>226</v>
      </c>
      <c r="J361" s="6" t="s">
        <v>30</v>
      </c>
      <c r="K361" s="6">
        <v>27606</v>
      </c>
      <c r="L361" s="6" t="s">
        <v>227</v>
      </c>
      <c r="M361" s="6" t="s">
        <v>4528</v>
      </c>
      <c r="N361" s="7" t="s">
        <v>4458</v>
      </c>
      <c r="O361" s="6"/>
    </row>
    <row r="362" spans="1:15" s="2" customFormat="1">
      <c r="A362" s="5" t="s">
        <v>4454</v>
      </c>
      <c r="B362" s="2" t="s">
        <v>170</v>
      </c>
      <c r="C362" s="2" t="s">
        <v>4508</v>
      </c>
      <c r="D362" s="2" t="s">
        <v>4509</v>
      </c>
      <c r="E362" s="5" t="str">
        <f>HYPERLINK("https://twitter.com/WRALMikaya","@WRALMikaya")</f>
        <v>@WRALMikaya</v>
      </c>
      <c r="F362" s="5" t="s">
        <v>135</v>
      </c>
      <c r="G362" s="5" t="s">
        <v>4510</v>
      </c>
      <c r="H362" s="2" t="s">
        <v>3544</v>
      </c>
      <c r="I362" s="2" t="s">
        <v>226</v>
      </c>
      <c r="J362" s="2" t="s">
        <v>30</v>
      </c>
      <c r="K362" s="2">
        <v>27606</v>
      </c>
      <c r="L362" s="2" t="s">
        <v>227</v>
      </c>
      <c r="M362" s="2" t="s">
        <v>4457</v>
      </c>
      <c r="N362" s="5" t="s">
        <v>4458</v>
      </c>
    </row>
    <row r="363" spans="1:15" s="2" customFormat="1">
      <c r="A363" s="7" t="s">
        <v>4454</v>
      </c>
      <c r="B363" s="6" t="s">
        <v>4772</v>
      </c>
      <c r="C363" s="6" t="s">
        <v>4882</v>
      </c>
      <c r="D363" s="6" t="s">
        <v>4883</v>
      </c>
      <c r="E363" s="14" t="s">
        <v>4472</v>
      </c>
      <c r="F363" s="7" t="s">
        <v>135</v>
      </c>
      <c r="G363" s="16" t="s">
        <v>4884</v>
      </c>
      <c r="H363" s="6" t="s">
        <v>4527</v>
      </c>
      <c r="I363" s="6" t="s">
        <v>226</v>
      </c>
      <c r="J363" s="6" t="s">
        <v>30</v>
      </c>
      <c r="K363" s="6">
        <v>27606</v>
      </c>
      <c r="L363" s="6" t="s">
        <v>227</v>
      </c>
      <c r="M363" s="6" t="s">
        <v>4528</v>
      </c>
      <c r="N363" s="7" t="s">
        <v>4458</v>
      </c>
      <c r="O363" s="6"/>
    </row>
    <row r="364" spans="1:15" s="2" customFormat="1">
      <c r="A364" s="5" t="s">
        <v>4454</v>
      </c>
      <c r="B364" s="2" t="s">
        <v>162</v>
      </c>
      <c r="C364" s="2" t="s">
        <v>975</v>
      </c>
      <c r="D364" s="2" t="s">
        <v>4481</v>
      </c>
      <c r="E364" s="12" t="s">
        <v>4482</v>
      </c>
      <c r="F364" s="5" t="s">
        <v>135</v>
      </c>
      <c r="G364" s="5" t="s">
        <v>4483</v>
      </c>
      <c r="H364" s="2" t="s">
        <v>3544</v>
      </c>
      <c r="I364" s="2" t="s">
        <v>226</v>
      </c>
      <c r="J364" s="2" t="s">
        <v>30</v>
      </c>
      <c r="K364" s="2">
        <v>27606</v>
      </c>
      <c r="L364" s="4" t="s">
        <v>227</v>
      </c>
      <c r="M364" s="2" t="s">
        <v>4457</v>
      </c>
      <c r="N364" s="5" t="s">
        <v>4458</v>
      </c>
    </row>
    <row r="365" spans="1:15" s="2" customFormat="1">
      <c r="A365" s="7" t="s">
        <v>4454</v>
      </c>
      <c r="B365" s="6" t="s">
        <v>4772</v>
      </c>
      <c r="C365" s="6" t="s">
        <v>4885</v>
      </c>
      <c r="D365" s="6" t="s">
        <v>4886</v>
      </c>
      <c r="E365" s="14" t="s">
        <v>4472</v>
      </c>
      <c r="F365" s="7" t="s">
        <v>135</v>
      </c>
      <c r="G365" s="16" t="s">
        <v>4887</v>
      </c>
      <c r="H365" s="6" t="s">
        <v>4527</v>
      </c>
      <c r="I365" s="6" t="s">
        <v>226</v>
      </c>
      <c r="J365" s="6" t="s">
        <v>30</v>
      </c>
      <c r="K365" s="6">
        <v>27606</v>
      </c>
      <c r="L365" s="6" t="s">
        <v>227</v>
      </c>
      <c r="M365" s="6" t="s">
        <v>4528</v>
      </c>
      <c r="N365" s="7" t="s">
        <v>4458</v>
      </c>
      <c r="O365" s="6"/>
    </row>
    <row r="366" spans="1:15" s="2" customFormat="1">
      <c r="A366" s="7" t="s">
        <v>4454</v>
      </c>
      <c r="B366" s="6" t="s">
        <v>170</v>
      </c>
      <c r="C366" s="6" t="s">
        <v>4888</v>
      </c>
      <c r="D366" s="6" t="s">
        <v>4889</v>
      </c>
      <c r="E366" s="14" t="s">
        <v>4472</v>
      </c>
      <c r="F366" s="7" t="s">
        <v>135</v>
      </c>
      <c r="G366" s="16" t="s">
        <v>4890</v>
      </c>
      <c r="H366" s="6" t="s">
        <v>4527</v>
      </c>
      <c r="I366" s="6" t="s">
        <v>226</v>
      </c>
      <c r="J366" s="6" t="s">
        <v>30</v>
      </c>
      <c r="K366" s="6">
        <v>27606</v>
      </c>
      <c r="L366" s="6" t="s">
        <v>227</v>
      </c>
      <c r="M366" s="6" t="s">
        <v>4528</v>
      </c>
      <c r="N366" s="7" t="s">
        <v>4458</v>
      </c>
      <c r="O366" s="6"/>
    </row>
    <row r="367" spans="1:15" s="2" customFormat="1">
      <c r="A367" s="7" t="s">
        <v>4454</v>
      </c>
      <c r="B367" s="6" t="s">
        <v>4778</v>
      </c>
      <c r="C367" s="6" t="s">
        <v>4891</v>
      </c>
      <c r="D367" s="6" t="s">
        <v>4892</v>
      </c>
      <c r="E367" s="14" t="s">
        <v>4472</v>
      </c>
      <c r="F367" s="7" t="s">
        <v>135</v>
      </c>
      <c r="G367" s="16" t="s">
        <v>4893</v>
      </c>
      <c r="H367" s="6" t="s">
        <v>4527</v>
      </c>
      <c r="I367" s="6" t="s">
        <v>226</v>
      </c>
      <c r="J367" s="6" t="s">
        <v>30</v>
      </c>
      <c r="K367" s="6">
        <v>27606</v>
      </c>
      <c r="L367" s="6" t="s">
        <v>227</v>
      </c>
      <c r="M367" s="6" t="s">
        <v>4528</v>
      </c>
      <c r="N367" s="7" t="s">
        <v>4458</v>
      </c>
      <c r="O367" s="6"/>
    </row>
    <row r="368" spans="1:15" s="2" customFormat="1">
      <c r="A368" s="5" t="s">
        <v>4454</v>
      </c>
      <c r="B368" s="2" t="s">
        <v>4514</v>
      </c>
      <c r="C368" s="2" t="s">
        <v>3486</v>
      </c>
      <c r="D368" s="2" t="s">
        <v>4515</v>
      </c>
      <c r="E368" s="5" t="s">
        <v>4472</v>
      </c>
      <c r="F368" s="5" t="s">
        <v>135</v>
      </c>
      <c r="G368" s="5" t="s">
        <v>4516</v>
      </c>
      <c r="H368" s="2" t="s">
        <v>3544</v>
      </c>
      <c r="I368" s="2" t="s">
        <v>226</v>
      </c>
      <c r="J368" s="2" t="s">
        <v>30</v>
      </c>
      <c r="K368" s="2">
        <v>27606</v>
      </c>
      <c r="L368" s="2" t="s">
        <v>227</v>
      </c>
      <c r="M368" s="2" t="s">
        <v>4457</v>
      </c>
      <c r="N368" s="5" t="s">
        <v>4458</v>
      </c>
    </row>
    <row r="369" spans="1:34" s="2" customFormat="1">
      <c r="A369" s="5" t="s">
        <v>4454</v>
      </c>
      <c r="B369" s="2" t="s">
        <v>3986</v>
      </c>
      <c r="C369" s="2" t="s">
        <v>4459</v>
      </c>
      <c r="D369" s="2" t="s">
        <v>4460</v>
      </c>
      <c r="E369" s="5" t="str">
        <f>HYPERLINK("https://twitter.com/chouchoutv","@chouchoutv")</f>
        <v>@chouchoutv</v>
      </c>
      <c r="F369" s="5" t="s">
        <v>135</v>
      </c>
      <c r="G369" s="5" t="s">
        <v>4461</v>
      </c>
      <c r="H369" s="2" t="s">
        <v>3544</v>
      </c>
      <c r="I369" s="2" t="s">
        <v>226</v>
      </c>
      <c r="J369" s="2" t="s">
        <v>30</v>
      </c>
      <c r="K369" s="2">
        <v>27606</v>
      </c>
      <c r="L369" s="2" t="s">
        <v>227</v>
      </c>
      <c r="M369" s="2" t="s">
        <v>4457</v>
      </c>
      <c r="N369" s="5" t="s">
        <v>4458</v>
      </c>
    </row>
    <row r="370" spans="1:34" s="2" customFormat="1">
      <c r="A370" s="7" t="s">
        <v>4454</v>
      </c>
      <c r="B370" s="6" t="s">
        <v>4786</v>
      </c>
      <c r="C370" s="6" t="s">
        <v>4894</v>
      </c>
      <c r="D370" s="6" t="s">
        <v>4895</v>
      </c>
      <c r="E370" s="14" t="s">
        <v>4472</v>
      </c>
      <c r="F370" s="7" t="s">
        <v>135</v>
      </c>
      <c r="G370" s="16" t="s">
        <v>4896</v>
      </c>
      <c r="H370" s="6" t="s">
        <v>4527</v>
      </c>
      <c r="I370" s="6" t="s">
        <v>226</v>
      </c>
      <c r="J370" s="6" t="s">
        <v>30</v>
      </c>
      <c r="K370" s="6">
        <v>27606</v>
      </c>
      <c r="L370" s="6" t="s">
        <v>227</v>
      </c>
      <c r="M370" s="6" t="s">
        <v>4528</v>
      </c>
      <c r="N370" s="7" t="s">
        <v>4458</v>
      </c>
      <c r="O370" s="6"/>
    </row>
    <row r="371" spans="1:34" s="2" customFormat="1">
      <c r="A371" s="7" t="s">
        <v>4454</v>
      </c>
      <c r="B371" s="6" t="s">
        <v>4778</v>
      </c>
      <c r="C371" s="6" t="s">
        <v>4897</v>
      </c>
      <c r="D371" s="6" t="s">
        <v>4898</v>
      </c>
      <c r="E371" s="14" t="s">
        <v>4472</v>
      </c>
      <c r="F371" s="7" t="s">
        <v>135</v>
      </c>
      <c r="G371" s="16" t="s">
        <v>4899</v>
      </c>
      <c r="H371" s="6" t="s">
        <v>4527</v>
      </c>
      <c r="I371" s="6" t="s">
        <v>226</v>
      </c>
      <c r="J371" s="6" t="s">
        <v>30</v>
      </c>
      <c r="K371" s="6">
        <v>27606</v>
      </c>
      <c r="L371" s="6" t="s">
        <v>227</v>
      </c>
      <c r="M371" s="6" t="s">
        <v>4528</v>
      </c>
      <c r="N371" s="7" t="s">
        <v>4458</v>
      </c>
      <c r="O371" s="6"/>
    </row>
    <row r="372" spans="1:34" s="2" customFormat="1">
      <c r="A372" s="5" t="s">
        <v>4454</v>
      </c>
      <c r="B372" s="2" t="s">
        <v>446</v>
      </c>
      <c r="C372" s="2" t="s">
        <v>1119</v>
      </c>
      <c r="D372" s="4" t="s">
        <v>4489</v>
      </c>
      <c r="E372" s="12" t="str">
        <f>HYPERLINK("https://twitter.com/WRAL_ND","@WRAL_ND")</f>
        <v>@WRAL_ND</v>
      </c>
      <c r="F372" s="5" t="s">
        <v>135</v>
      </c>
      <c r="G372" s="5" t="s">
        <v>4490</v>
      </c>
      <c r="H372" s="2" t="s">
        <v>3544</v>
      </c>
      <c r="I372" s="2" t="s">
        <v>226</v>
      </c>
      <c r="J372" s="2" t="s">
        <v>30</v>
      </c>
      <c r="K372" s="2">
        <v>27606</v>
      </c>
      <c r="L372" s="4" t="s">
        <v>227</v>
      </c>
      <c r="M372" s="2" t="s">
        <v>4457</v>
      </c>
      <c r="N372" s="5" t="s">
        <v>4458</v>
      </c>
    </row>
    <row r="373" spans="1:34" s="2" customFormat="1">
      <c r="A373" s="7" t="s">
        <v>4454</v>
      </c>
      <c r="B373" s="6" t="s">
        <v>4778</v>
      </c>
      <c r="C373" s="6" t="s">
        <v>4900</v>
      </c>
      <c r="D373" s="6" t="s">
        <v>4901</v>
      </c>
      <c r="E373" s="14" t="s">
        <v>4472</v>
      </c>
      <c r="F373" s="7" t="s">
        <v>135</v>
      </c>
      <c r="G373" s="16" t="s">
        <v>4902</v>
      </c>
      <c r="H373" s="6" t="s">
        <v>4527</v>
      </c>
      <c r="I373" s="6" t="s">
        <v>226</v>
      </c>
      <c r="J373" s="6" t="s">
        <v>30</v>
      </c>
      <c r="K373" s="6">
        <v>27606</v>
      </c>
      <c r="L373" s="6" t="s">
        <v>227</v>
      </c>
      <c r="M373" s="6" t="s">
        <v>4528</v>
      </c>
      <c r="N373" s="7" t="s">
        <v>4458</v>
      </c>
      <c r="O373" s="6"/>
    </row>
    <row r="374" spans="1:34" s="2" customFormat="1">
      <c r="A374" s="7" t="s">
        <v>4454</v>
      </c>
      <c r="B374" s="6" t="s">
        <v>4903</v>
      </c>
      <c r="C374" s="6" t="s">
        <v>4904</v>
      </c>
      <c r="D374" s="6" t="s">
        <v>4905</v>
      </c>
      <c r="E374" s="14" t="s">
        <v>4472</v>
      </c>
      <c r="F374" s="7" t="s">
        <v>135</v>
      </c>
      <c r="G374" s="16" t="s">
        <v>4906</v>
      </c>
      <c r="H374" s="6" t="s">
        <v>4527</v>
      </c>
      <c r="I374" s="6" t="s">
        <v>226</v>
      </c>
      <c r="J374" s="6" t="s">
        <v>30</v>
      </c>
      <c r="K374" s="6">
        <v>27606</v>
      </c>
      <c r="L374" s="6" t="s">
        <v>227</v>
      </c>
      <c r="M374" s="6" t="s">
        <v>4528</v>
      </c>
      <c r="N374" s="7" t="s">
        <v>4458</v>
      </c>
      <c r="O374" s="6"/>
    </row>
    <row r="375" spans="1:34" s="2" customFormat="1">
      <c r="A375" s="7" t="s">
        <v>4454</v>
      </c>
      <c r="B375" s="6" t="s">
        <v>4907</v>
      </c>
      <c r="C375" s="6" t="s">
        <v>1956</v>
      </c>
      <c r="D375" s="6" t="s">
        <v>4908</v>
      </c>
      <c r="E375" s="14" t="s">
        <v>4472</v>
      </c>
      <c r="F375" s="7" t="s">
        <v>135</v>
      </c>
      <c r="G375" s="16" t="s">
        <v>4909</v>
      </c>
      <c r="H375" s="6" t="s">
        <v>4527</v>
      </c>
      <c r="I375" s="6" t="s">
        <v>226</v>
      </c>
      <c r="J375" s="6" t="s">
        <v>30</v>
      </c>
      <c r="K375" s="6">
        <v>27606</v>
      </c>
      <c r="L375" s="6" t="s">
        <v>227</v>
      </c>
      <c r="M375" s="6" t="s">
        <v>4528</v>
      </c>
      <c r="N375" s="7" t="s">
        <v>4458</v>
      </c>
      <c r="O375" s="6"/>
    </row>
    <row r="376" spans="1:34" s="2" customFormat="1">
      <c r="A376" s="5" t="s">
        <v>4454</v>
      </c>
      <c r="B376" s="2" t="s">
        <v>4484</v>
      </c>
      <c r="C376" s="2" t="s">
        <v>856</v>
      </c>
      <c r="D376" s="2" t="s">
        <v>4485</v>
      </c>
      <c r="E376" s="12" t="s">
        <v>4472</v>
      </c>
      <c r="F376" s="5" t="s">
        <v>135</v>
      </c>
      <c r="G376" s="5" t="s">
        <v>4486</v>
      </c>
      <c r="H376" s="2" t="s">
        <v>3544</v>
      </c>
      <c r="I376" s="2" t="s">
        <v>226</v>
      </c>
      <c r="J376" s="2" t="s">
        <v>30</v>
      </c>
      <c r="K376" s="2">
        <v>27606</v>
      </c>
      <c r="L376" s="4" t="s">
        <v>227</v>
      </c>
      <c r="M376" s="2" t="s">
        <v>4487</v>
      </c>
      <c r="N376" s="5" t="s">
        <v>4488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s="2" customFormat="1">
      <c r="A377" s="7" t="s">
        <v>4454</v>
      </c>
      <c r="B377" s="6" t="s">
        <v>4772</v>
      </c>
      <c r="C377" s="6" t="s">
        <v>1703</v>
      </c>
      <c r="D377" s="6" t="s">
        <v>4910</v>
      </c>
      <c r="E377" s="14" t="s">
        <v>4472</v>
      </c>
      <c r="F377" s="7" t="s">
        <v>135</v>
      </c>
      <c r="G377" s="16" t="s">
        <v>4911</v>
      </c>
      <c r="H377" s="6" t="s">
        <v>4527</v>
      </c>
      <c r="I377" s="6" t="s">
        <v>226</v>
      </c>
      <c r="J377" s="6" t="s">
        <v>30</v>
      </c>
      <c r="K377" s="6">
        <v>27606</v>
      </c>
      <c r="L377" s="6" t="s">
        <v>227</v>
      </c>
      <c r="M377" s="6" t="s">
        <v>4528</v>
      </c>
      <c r="N377" s="7" t="s">
        <v>4458</v>
      </c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s="2" customFormat="1">
      <c r="A378" s="5" t="s">
        <v>4454</v>
      </c>
      <c r="B378" s="2" t="s">
        <v>170</v>
      </c>
      <c r="C378" s="2" t="s">
        <v>4496</v>
      </c>
      <c r="D378" s="4" t="s">
        <v>4497</v>
      </c>
      <c r="E378" s="12" t="str">
        <f>HYPERLINK("https://twitter.com/wralsloane","@wralsloane")</f>
        <v>@wralsloane</v>
      </c>
      <c r="F378" s="5" t="s">
        <v>135</v>
      </c>
      <c r="G378" s="5" t="s">
        <v>4498</v>
      </c>
      <c r="H378" s="2" t="s">
        <v>3544</v>
      </c>
      <c r="I378" s="2" t="s">
        <v>226</v>
      </c>
      <c r="J378" s="2" t="s">
        <v>30</v>
      </c>
      <c r="K378" s="2">
        <v>27606</v>
      </c>
      <c r="L378" s="4" t="s">
        <v>227</v>
      </c>
      <c r="M378" s="2" t="s">
        <v>4457</v>
      </c>
      <c r="N378" s="5" t="s">
        <v>4458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s="2" customFormat="1">
      <c r="A379" s="7" t="s">
        <v>4454</v>
      </c>
      <c r="B379" s="6" t="s">
        <v>4772</v>
      </c>
      <c r="C379" s="6" t="s">
        <v>4912</v>
      </c>
      <c r="D379" s="6" t="s">
        <v>4913</v>
      </c>
      <c r="E379" s="14" t="s">
        <v>4472</v>
      </c>
      <c r="F379" s="7" t="s">
        <v>135</v>
      </c>
      <c r="G379" s="16" t="s">
        <v>4914</v>
      </c>
      <c r="H379" s="6" t="s">
        <v>4527</v>
      </c>
      <c r="I379" s="6" t="s">
        <v>226</v>
      </c>
      <c r="J379" s="6" t="s">
        <v>30</v>
      </c>
      <c r="K379" s="6">
        <v>27606</v>
      </c>
      <c r="L379" s="6" t="s">
        <v>227</v>
      </c>
      <c r="M379" s="6" t="s">
        <v>4528</v>
      </c>
      <c r="N379" s="7" t="s">
        <v>4458</v>
      </c>
      <c r="O379" s="6"/>
    </row>
    <row r="380" spans="1:34" s="2" customFormat="1">
      <c r="A380" s="7" t="s">
        <v>4454</v>
      </c>
      <c r="B380" s="6" t="s">
        <v>4778</v>
      </c>
      <c r="C380" s="6" t="s">
        <v>4915</v>
      </c>
      <c r="D380" s="6" t="s">
        <v>4916</v>
      </c>
      <c r="E380" s="14" t="s">
        <v>4472</v>
      </c>
      <c r="F380" s="7" t="s">
        <v>135</v>
      </c>
      <c r="G380" s="16" t="s">
        <v>4917</v>
      </c>
      <c r="H380" s="6" t="s">
        <v>4527</v>
      </c>
      <c r="I380" s="6" t="s">
        <v>226</v>
      </c>
      <c r="J380" s="6" t="s">
        <v>30</v>
      </c>
      <c r="K380" s="6">
        <v>27606</v>
      </c>
      <c r="L380" s="6" t="s">
        <v>227</v>
      </c>
      <c r="M380" s="6" t="s">
        <v>4528</v>
      </c>
      <c r="N380" s="7" t="s">
        <v>4458</v>
      </c>
      <c r="O380" s="6"/>
    </row>
    <row r="381" spans="1:34" s="2" customFormat="1">
      <c r="A381" s="5" t="s">
        <v>4454</v>
      </c>
      <c r="B381" s="2" t="s">
        <v>170</v>
      </c>
      <c r="C381" s="2" t="s">
        <v>1434</v>
      </c>
      <c r="D381" s="4" t="s">
        <v>4492</v>
      </c>
      <c r="E381" s="12" t="s">
        <v>4493</v>
      </c>
      <c r="F381" s="5" t="s">
        <v>135</v>
      </c>
      <c r="G381" s="5" t="s">
        <v>4494</v>
      </c>
      <c r="H381" s="2" t="s">
        <v>3544</v>
      </c>
      <c r="I381" s="2" t="s">
        <v>226</v>
      </c>
      <c r="J381" s="2" t="s">
        <v>30</v>
      </c>
      <c r="K381" s="2">
        <v>27606</v>
      </c>
      <c r="L381" s="4" t="s">
        <v>227</v>
      </c>
      <c r="M381" s="2" t="s">
        <v>4495</v>
      </c>
      <c r="N381" s="5" t="s">
        <v>4458</v>
      </c>
    </row>
    <row r="382" spans="1:34" s="2" customFormat="1">
      <c r="A382" s="7" t="s">
        <v>4454</v>
      </c>
      <c r="B382" s="2" t="s">
        <v>1516</v>
      </c>
      <c r="C382" s="2" t="s">
        <v>4111</v>
      </c>
      <c r="D382" s="2" t="s">
        <v>4525</v>
      </c>
      <c r="E382" s="5" t="str">
        <f>HYPERLINK("https://twitter.com/mtdukes","@mtdukes")</f>
        <v>@mtdukes</v>
      </c>
      <c r="F382" s="5" t="s">
        <v>135</v>
      </c>
      <c r="G382" s="5" t="s">
        <v>4526</v>
      </c>
      <c r="H382" s="2" t="s">
        <v>4527</v>
      </c>
      <c r="I382" s="2" t="s">
        <v>226</v>
      </c>
      <c r="J382" s="2" t="s">
        <v>30</v>
      </c>
      <c r="K382" s="2">
        <v>27606</v>
      </c>
      <c r="L382" s="2" t="s">
        <v>227</v>
      </c>
      <c r="M382" s="2" t="s">
        <v>4528</v>
      </c>
      <c r="N382" s="5" t="s">
        <v>4458</v>
      </c>
    </row>
    <row r="383" spans="1:34" s="2" customFormat="1">
      <c r="A383" s="5" t="s">
        <v>4529</v>
      </c>
      <c r="B383" s="2" t="s">
        <v>68</v>
      </c>
      <c r="C383" s="2" t="s">
        <v>15</v>
      </c>
      <c r="D383" s="2" t="s">
        <v>15</v>
      </c>
      <c r="E383" s="16" t="s">
        <v>4531</v>
      </c>
      <c r="F383" s="5" t="s">
        <v>135</v>
      </c>
      <c r="G383" s="16" t="s">
        <v>4536</v>
      </c>
      <c r="H383" s="2" t="s">
        <v>4533</v>
      </c>
      <c r="I383" s="2" t="s">
        <v>3750</v>
      </c>
      <c r="J383" s="2" t="s">
        <v>30</v>
      </c>
      <c r="K383" s="4">
        <v>27604</v>
      </c>
      <c r="L383" s="2" t="s">
        <v>227</v>
      </c>
      <c r="M383" s="2" t="s">
        <v>4534</v>
      </c>
      <c r="N383" s="5" t="s">
        <v>4535</v>
      </c>
    </row>
    <row r="384" spans="1:34" s="2" customFormat="1">
      <c r="A384" s="5" t="s">
        <v>4529</v>
      </c>
      <c r="B384" s="2" t="s">
        <v>673</v>
      </c>
      <c r="C384" s="4" t="s">
        <v>246</v>
      </c>
      <c r="D384" s="4" t="s">
        <v>4530</v>
      </c>
      <c r="E384" s="16" t="s">
        <v>4531</v>
      </c>
      <c r="F384" s="5" t="s">
        <v>135</v>
      </c>
      <c r="G384" s="16" t="s">
        <v>4532</v>
      </c>
      <c r="H384" s="2" t="s">
        <v>4533</v>
      </c>
      <c r="I384" s="2" t="s">
        <v>3750</v>
      </c>
      <c r="J384" s="2" t="s">
        <v>30</v>
      </c>
      <c r="K384" s="2">
        <v>27604</v>
      </c>
      <c r="L384" s="2" t="s">
        <v>227</v>
      </c>
      <c r="M384" s="2" t="s">
        <v>4534</v>
      </c>
      <c r="N384" s="5" t="s">
        <v>4535</v>
      </c>
    </row>
    <row r="385" spans="1:34" s="2" customFormat="1">
      <c r="A385" s="5" t="s">
        <v>4537</v>
      </c>
      <c r="B385" s="2" t="s">
        <v>3986</v>
      </c>
      <c r="C385" s="2" t="s">
        <v>1722</v>
      </c>
      <c r="D385" s="2" t="s">
        <v>4550</v>
      </c>
      <c r="E385" s="5" t="s">
        <v>4551</v>
      </c>
      <c r="F385" s="5" t="s">
        <v>135</v>
      </c>
      <c r="G385" s="5" t="str">
        <f>HYPERLINK("mailto:allison.latos@wsoc-tv.com","allison.latos@wsoc-tv.com")</f>
        <v>allison.latos@wsoc-tv.com</v>
      </c>
      <c r="H385" s="2" t="s">
        <v>3921</v>
      </c>
      <c r="I385" s="2" t="s">
        <v>322</v>
      </c>
      <c r="J385" s="2" t="s">
        <v>30</v>
      </c>
      <c r="K385" s="2">
        <v>28206</v>
      </c>
      <c r="L385" s="2" t="s">
        <v>334</v>
      </c>
      <c r="M385" s="2" t="s">
        <v>4540</v>
      </c>
      <c r="N385" s="5" t="s">
        <v>4541</v>
      </c>
    </row>
    <row r="386" spans="1:34" s="2" customFormat="1">
      <c r="A386" s="5" t="s">
        <v>4537</v>
      </c>
      <c r="B386" s="2" t="s">
        <v>3986</v>
      </c>
      <c r="C386" s="2" t="s">
        <v>4548</v>
      </c>
      <c r="D386" s="2" t="s">
        <v>1088</v>
      </c>
      <c r="E386" s="5" t="s">
        <v>4549</v>
      </c>
      <c r="F386" s="5" t="s">
        <v>135</v>
      </c>
      <c r="G386" s="5" t="str">
        <f>HYPERLINK("mailto:brittney.johnson@wsoc-tv.com"," brittney.johnson@wsoc-tv.com")</f>
        <v xml:space="preserve"> brittney.johnson@wsoc-tv.com</v>
      </c>
      <c r="H386" s="2" t="s">
        <v>3921</v>
      </c>
      <c r="I386" s="2" t="s">
        <v>322</v>
      </c>
      <c r="J386" s="2" t="s">
        <v>30</v>
      </c>
      <c r="K386" s="2">
        <v>28206</v>
      </c>
      <c r="L386" s="2" t="s">
        <v>334</v>
      </c>
      <c r="M386" s="2" t="s">
        <v>4540</v>
      </c>
      <c r="N386" s="5" t="s">
        <v>4541</v>
      </c>
    </row>
    <row r="387" spans="1:34" s="2" customFormat="1">
      <c r="A387" s="5" t="s">
        <v>4537</v>
      </c>
      <c r="B387" s="2" t="s">
        <v>170</v>
      </c>
      <c r="C387" s="2" t="s">
        <v>4558</v>
      </c>
      <c r="D387" s="2" t="s">
        <v>27</v>
      </c>
      <c r="E387" s="5" t="s">
        <v>4559</v>
      </c>
      <c r="F387" s="5" t="s">
        <v>135</v>
      </c>
      <c r="G387" s="5" t="str">
        <f>HYPERLINK("mailto:dashawn.brown@wsoc-tv.com","dashawn.brown@wsoc-tv.com")</f>
        <v>dashawn.brown@wsoc-tv.com</v>
      </c>
      <c r="H387" s="2" t="s">
        <v>3921</v>
      </c>
      <c r="I387" s="2" t="s">
        <v>322</v>
      </c>
      <c r="J387" s="2" t="s">
        <v>30</v>
      </c>
      <c r="K387" s="2">
        <v>28206</v>
      </c>
      <c r="L387" s="2" t="s">
        <v>334</v>
      </c>
      <c r="M387" s="2" t="s">
        <v>4540</v>
      </c>
      <c r="N387" s="5" t="s">
        <v>4541</v>
      </c>
    </row>
    <row r="388" spans="1:34" s="2" customFormat="1">
      <c r="A388" s="5" t="s">
        <v>4537</v>
      </c>
      <c r="B388" s="2" t="s">
        <v>3986</v>
      </c>
      <c r="C388" s="2" t="s">
        <v>219</v>
      </c>
      <c r="D388" s="2" t="s">
        <v>4543</v>
      </c>
      <c r="E388" s="5" t="s">
        <v>4544</v>
      </c>
      <c r="F388" s="5" t="s">
        <v>135</v>
      </c>
      <c r="G388" s="5" t="s">
        <v>4545</v>
      </c>
      <c r="H388" s="2" t="s">
        <v>3921</v>
      </c>
      <c r="I388" s="2" t="s">
        <v>322</v>
      </c>
      <c r="J388" s="2" t="s">
        <v>30</v>
      </c>
      <c r="K388" s="2">
        <v>28206</v>
      </c>
      <c r="L388" s="2" t="s">
        <v>334</v>
      </c>
      <c r="M388" s="2" t="s">
        <v>4540</v>
      </c>
      <c r="N388" s="5" t="s">
        <v>4541</v>
      </c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s="2" customFormat="1">
      <c r="A389" s="5" t="s">
        <v>4537</v>
      </c>
      <c r="B389" s="2" t="s">
        <v>170</v>
      </c>
      <c r="C389" s="2" t="s">
        <v>4563</v>
      </c>
      <c r="D389" s="2" t="s">
        <v>4564</v>
      </c>
      <c r="E389" s="5" t="s">
        <v>4565</v>
      </c>
      <c r="F389" s="5" t="s">
        <v>135</v>
      </c>
      <c r="G389" s="5" t="str">
        <f>HYPERLINK("mailto:elsa.gillis@wsoc-tv.com","elsa.gillis@wsoc-tv.com")</f>
        <v>elsa.gillis@wsoc-tv.com</v>
      </c>
      <c r="H389" s="2" t="s">
        <v>3921</v>
      </c>
      <c r="I389" s="2" t="s">
        <v>322</v>
      </c>
      <c r="J389" s="2" t="s">
        <v>30</v>
      </c>
      <c r="K389" s="2">
        <v>28206</v>
      </c>
      <c r="L389" s="2" t="s">
        <v>334</v>
      </c>
      <c r="M389" s="2" t="s">
        <v>4540</v>
      </c>
      <c r="N389" s="5" t="s">
        <v>4541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s="2" customFormat="1">
      <c r="A390" s="5" t="s">
        <v>4537</v>
      </c>
      <c r="B390" s="2" t="s">
        <v>3986</v>
      </c>
      <c r="C390" s="2" t="s">
        <v>4542</v>
      </c>
      <c r="D390" s="2" t="s">
        <v>3267</v>
      </c>
      <c r="E390" s="16" t="s">
        <v>5211</v>
      </c>
      <c r="F390" s="5" t="s">
        <v>135</v>
      </c>
      <c r="G390" s="5" t="str">
        <f>HYPERLINK("mailto:erica.bryant@wsoc-tv.com","erica.bryant@wsoc-tv.com")</f>
        <v>erica.bryant@wsoc-tv.com</v>
      </c>
      <c r="H390" s="2" t="s">
        <v>3921</v>
      </c>
      <c r="I390" s="2" t="s">
        <v>322</v>
      </c>
      <c r="J390" s="2" t="s">
        <v>30</v>
      </c>
      <c r="K390" s="4">
        <v>28206</v>
      </c>
      <c r="L390" s="2" t="s">
        <v>334</v>
      </c>
      <c r="M390" s="2" t="s">
        <v>4540</v>
      </c>
      <c r="N390" s="5" t="s">
        <v>4541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s="2" customFormat="1">
      <c r="A391" s="5" t="s">
        <v>4537</v>
      </c>
      <c r="B391" s="2" t="s">
        <v>170</v>
      </c>
      <c r="C391" s="2" t="s">
        <v>2222</v>
      </c>
      <c r="D391" s="2" t="s">
        <v>4561</v>
      </c>
      <c r="E391" s="5" t="s">
        <v>4562</v>
      </c>
      <c r="F391" s="5" t="s">
        <v>135</v>
      </c>
      <c r="G391" s="5" t="str">
        <f>HYPERLINK("mailto:gina.esposito@wsoc-tv.com","gina.esposito@wsoc-tv.com")</f>
        <v>gina.esposito@wsoc-tv.com</v>
      </c>
      <c r="H391" s="2" t="s">
        <v>3921</v>
      </c>
      <c r="I391" s="2" t="s">
        <v>322</v>
      </c>
      <c r="J391" s="2" t="s">
        <v>30</v>
      </c>
      <c r="K391" s="2">
        <v>28206</v>
      </c>
      <c r="L391" s="2" t="s">
        <v>334</v>
      </c>
      <c r="M391" s="2" t="s">
        <v>4540</v>
      </c>
      <c r="N391" s="5" t="s">
        <v>4541</v>
      </c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s="2" customFormat="1">
      <c r="A392" s="5" t="s">
        <v>4537</v>
      </c>
      <c r="B392" s="2" t="s">
        <v>523</v>
      </c>
      <c r="C392" s="2" t="s">
        <v>2720</v>
      </c>
      <c r="D392" s="2" t="s">
        <v>4570</v>
      </c>
      <c r="E392" s="5" t="s">
        <v>4571</v>
      </c>
      <c r="F392" s="5" t="s">
        <v>135</v>
      </c>
      <c r="G392" s="5" t="str">
        <f>HYPERLINK("mailto:greg.suskin@wsoc-tv.com","greg.suskin@wsoc-tv.com")</f>
        <v>greg.suskin@wsoc-tv.com</v>
      </c>
      <c r="H392" s="2" t="s">
        <v>3921</v>
      </c>
      <c r="I392" s="2" t="s">
        <v>322</v>
      </c>
      <c r="J392" s="2" t="s">
        <v>30</v>
      </c>
      <c r="K392" s="2">
        <v>28206</v>
      </c>
      <c r="L392" s="4" t="s">
        <v>334</v>
      </c>
      <c r="M392" s="2" t="s">
        <v>4540</v>
      </c>
      <c r="N392" s="5" t="s">
        <v>4541</v>
      </c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s="2" customFormat="1">
      <c r="A393" s="5" t="s">
        <v>4537</v>
      </c>
      <c r="B393" s="2" t="s">
        <v>1516</v>
      </c>
      <c r="C393" s="2" t="s">
        <v>1891</v>
      </c>
      <c r="D393" s="2" t="s">
        <v>4572</v>
      </c>
      <c r="E393" s="5" t="str">
        <f>HYPERLINK("https://twitter.com/action9","@action9")</f>
        <v>@action9</v>
      </c>
      <c r="F393" s="5" t="s">
        <v>135</v>
      </c>
      <c r="G393" s="5" t="str">
        <f>HYPERLINK("mailto:jason.stoogenke@wsoc-tv.com","jason.stoogenke@wsoc-tv.com")</f>
        <v>jason.stoogenke@wsoc-tv.com</v>
      </c>
      <c r="H393" s="2" t="s">
        <v>3921</v>
      </c>
      <c r="I393" s="2" t="s">
        <v>322</v>
      </c>
      <c r="J393" s="2" t="s">
        <v>30</v>
      </c>
      <c r="K393" s="2">
        <v>28206</v>
      </c>
      <c r="L393" s="4" t="s">
        <v>334</v>
      </c>
      <c r="M393" s="2" t="s">
        <v>4540</v>
      </c>
      <c r="N393" s="5" t="s">
        <v>4541</v>
      </c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s="2" customFormat="1">
      <c r="A394" s="5" t="s">
        <v>4537</v>
      </c>
      <c r="B394" s="2" t="s">
        <v>170</v>
      </c>
      <c r="C394" s="2" t="s">
        <v>584</v>
      </c>
      <c r="D394" s="2" t="s">
        <v>2261</v>
      </c>
      <c r="E394" s="5" t="s">
        <v>4560</v>
      </c>
      <c r="F394" s="5" t="s">
        <v>135</v>
      </c>
      <c r="G394" s="5" t="str">
        <f>HYPERLINK("mailto:joe.bruno@wsoc-tv.com","joe.bruno@wsoc-tv.com")</f>
        <v>joe.bruno@wsoc-tv.com</v>
      </c>
      <c r="H394" s="2" t="s">
        <v>3921</v>
      </c>
      <c r="I394" s="2" t="s">
        <v>322</v>
      </c>
      <c r="J394" s="2" t="s">
        <v>30</v>
      </c>
      <c r="K394" s="2">
        <v>28206</v>
      </c>
      <c r="L394" s="2" t="s">
        <v>334</v>
      </c>
      <c r="M394" s="2" t="s">
        <v>4540</v>
      </c>
      <c r="N394" s="5" t="s">
        <v>4541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s="2" customFormat="1">
      <c r="A395" s="5" t="s">
        <v>4537</v>
      </c>
      <c r="B395" s="2" t="s">
        <v>3986</v>
      </c>
      <c r="C395" s="2" t="s">
        <v>246</v>
      </c>
      <c r="D395" s="2" t="s">
        <v>677</v>
      </c>
      <c r="E395" s="5" t="s">
        <v>4552</v>
      </c>
      <c r="F395" s="5" t="s">
        <v>135</v>
      </c>
      <c r="G395" s="5" t="str">
        <f>HYPERLINK("mailto:john.paul@wsoc-tv.com","john.paul@wsoc-tv.com")</f>
        <v>john.paul@wsoc-tv.com</v>
      </c>
      <c r="H395" s="2" t="s">
        <v>3921</v>
      </c>
      <c r="I395" s="2" t="s">
        <v>322</v>
      </c>
      <c r="J395" s="2" t="s">
        <v>30</v>
      </c>
      <c r="K395" s="2">
        <v>28206</v>
      </c>
      <c r="L395" s="2" t="s">
        <v>334</v>
      </c>
      <c r="M395" s="2" t="s">
        <v>4540</v>
      </c>
      <c r="N395" s="5" t="s">
        <v>4541</v>
      </c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s="2" customFormat="1">
      <c r="A396" s="5" t="s">
        <v>4537</v>
      </c>
      <c r="B396" s="2" t="s">
        <v>523</v>
      </c>
      <c r="C396" s="2" t="s">
        <v>1015</v>
      </c>
      <c r="D396" s="2" t="s">
        <v>4568</v>
      </c>
      <c r="E396" s="5" t="s">
        <v>4569</v>
      </c>
      <c r="F396" s="5" t="s">
        <v>135</v>
      </c>
      <c r="G396" s="5" t="str">
        <f>HYPERLINK("mailto:ken.lemon@wsoc-tv.com","ken.lemon@wsoc-tv.com")</f>
        <v>ken.lemon@wsoc-tv.com</v>
      </c>
      <c r="H396" s="2" t="s">
        <v>3921</v>
      </c>
      <c r="I396" s="2" t="s">
        <v>322</v>
      </c>
      <c r="J396" s="2" t="s">
        <v>30</v>
      </c>
      <c r="K396" s="2">
        <v>28206</v>
      </c>
      <c r="L396" s="2" t="s">
        <v>334</v>
      </c>
      <c r="M396" s="2" t="s">
        <v>4540</v>
      </c>
      <c r="N396" s="5" t="s">
        <v>4541</v>
      </c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s="2" customFormat="1">
      <c r="A397" s="5" t="s">
        <v>4537</v>
      </c>
      <c r="B397" s="2" t="s">
        <v>170</v>
      </c>
      <c r="C397" s="2" t="s">
        <v>589</v>
      </c>
      <c r="D397" s="2" t="s">
        <v>4556</v>
      </c>
      <c r="E397" s="5" t="str">
        <f>HYPERLINK("https://twitter.com/MBarberWSOC9","@MBarberWSOC9")</f>
        <v>@MBarberWSOC9</v>
      </c>
      <c r="F397" s="5" t="s">
        <v>135</v>
      </c>
      <c r="G397" s="5" t="str">
        <f>HYPERLINK("mailto:mark.barber@wsoc-tv.com","mark.barber@wsoc-tv.com")</f>
        <v>mark.barber@wsoc-tv.com</v>
      </c>
      <c r="H397" s="2" t="s">
        <v>3921</v>
      </c>
      <c r="I397" s="2" t="s">
        <v>322</v>
      </c>
      <c r="J397" s="2" t="s">
        <v>30</v>
      </c>
      <c r="K397" s="2">
        <v>28206</v>
      </c>
      <c r="L397" s="2" t="s">
        <v>334</v>
      </c>
      <c r="M397" s="2" t="s">
        <v>4540</v>
      </c>
      <c r="N397" s="5" t="s">
        <v>4541</v>
      </c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s="2" customFormat="1">
      <c r="A398" s="5" t="s">
        <v>4537</v>
      </c>
      <c r="B398" s="2" t="s">
        <v>170</v>
      </c>
      <c r="C398" s="2" t="s">
        <v>589</v>
      </c>
      <c r="D398" s="2" t="s">
        <v>4557</v>
      </c>
      <c r="E398" s="5" t="str">
        <f>HYPERLINK("https://twitter.com/MarkBeckerWSOC9","@MarkBeckerWSOC9")</f>
        <v>@MarkBeckerWSOC9</v>
      </c>
      <c r="F398" s="5" t="s">
        <v>135</v>
      </c>
      <c r="G398" s="5" t="str">
        <f>HYPERLINK("mailto:mark.becker@wsoc-tv.com","mark.becker@wsoc-tv.com")</f>
        <v>mark.becker@wsoc-tv.com</v>
      </c>
      <c r="H398" s="2" t="s">
        <v>3921</v>
      </c>
      <c r="I398" s="2" t="s">
        <v>322</v>
      </c>
      <c r="J398" s="2" t="s">
        <v>30</v>
      </c>
      <c r="K398" s="2">
        <v>28206</v>
      </c>
      <c r="L398" s="2" t="s">
        <v>334</v>
      </c>
      <c r="M398" s="2" t="s">
        <v>4540</v>
      </c>
      <c r="N398" s="5" t="s">
        <v>4541</v>
      </c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s="2" customFormat="1">
      <c r="A399" s="5" t="s">
        <v>4537</v>
      </c>
      <c r="B399" s="2" t="s">
        <v>446</v>
      </c>
      <c r="C399" s="2" t="s">
        <v>1174</v>
      </c>
      <c r="D399" s="2" t="s">
        <v>3929</v>
      </c>
      <c r="E399" s="5" t="s">
        <v>3930</v>
      </c>
      <c r="F399" s="5" t="s">
        <v>135</v>
      </c>
      <c r="G399" s="5" t="s">
        <v>4553</v>
      </c>
      <c r="H399" s="2" t="s">
        <v>3921</v>
      </c>
      <c r="I399" s="2" t="s">
        <v>322</v>
      </c>
      <c r="J399" s="2" t="s">
        <v>30</v>
      </c>
      <c r="K399" s="2">
        <v>28206</v>
      </c>
      <c r="L399" s="2" t="s">
        <v>334</v>
      </c>
      <c r="M399" s="2" t="s">
        <v>4554</v>
      </c>
      <c r="N399" s="5" t="s">
        <v>4541</v>
      </c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s="2" customFormat="1">
      <c r="A400" s="5" t="s">
        <v>4537</v>
      </c>
      <c r="B400" s="2" t="s">
        <v>3986</v>
      </c>
      <c r="C400" s="2" t="s">
        <v>677</v>
      </c>
      <c r="D400" s="2" t="s">
        <v>4538</v>
      </c>
      <c r="E400" s="12" t="s">
        <v>4539</v>
      </c>
      <c r="F400" s="5" t="s">
        <v>135</v>
      </c>
      <c r="G400" s="5" t="str">
        <f>HYPERLINK("mailto:paul.boyd@wsoc-tv.com","paul.boyd@wsoc-tv.com")</f>
        <v>paul.boyd@wsoc-tv.com</v>
      </c>
      <c r="H400" s="2" t="s">
        <v>3921</v>
      </c>
      <c r="I400" s="2" t="s">
        <v>322</v>
      </c>
      <c r="J400" s="2" t="s">
        <v>30</v>
      </c>
      <c r="K400" s="2">
        <v>28206</v>
      </c>
      <c r="L400" s="2" t="s">
        <v>334</v>
      </c>
      <c r="M400" s="2" t="s">
        <v>4540</v>
      </c>
      <c r="N400" s="5" t="s">
        <v>4541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s="2" customFormat="1">
      <c r="A401" s="5" t="s">
        <v>4537</v>
      </c>
      <c r="B401" s="2" t="s">
        <v>170</v>
      </c>
      <c r="C401" s="2" t="s">
        <v>916</v>
      </c>
      <c r="D401" s="2" t="s">
        <v>4566</v>
      </c>
      <c r="E401" s="5" t="s">
        <v>4567</v>
      </c>
      <c r="F401" s="5" t="s">
        <v>135</v>
      </c>
      <c r="G401" s="5" t="str">
        <f>HYPERLINK("mailto:tina.terry@wsoc-tv.com","tina.terry@wsoc-tv.com")</f>
        <v>tina.terry@wsoc-tv.com</v>
      </c>
      <c r="H401" s="2" t="s">
        <v>3921</v>
      </c>
      <c r="I401" s="2" t="s">
        <v>322</v>
      </c>
      <c r="J401" s="2" t="s">
        <v>30</v>
      </c>
      <c r="K401" s="2">
        <v>28206</v>
      </c>
      <c r="L401" s="2" t="s">
        <v>334</v>
      </c>
      <c r="M401" s="2" t="s">
        <v>4540</v>
      </c>
      <c r="N401" s="5" t="s">
        <v>4541</v>
      </c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s="2" customFormat="1">
      <c r="A402" s="5" t="s">
        <v>4537</v>
      </c>
      <c r="B402" s="2" t="s">
        <v>3986</v>
      </c>
      <c r="C402" s="2" t="s">
        <v>4546</v>
      </c>
      <c r="D402" s="2" t="s">
        <v>4547</v>
      </c>
      <c r="E402" s="16" t="s">
        <v>5211</v>
      </c>
      <c r="F402" s="5" t="s">
        <v>135</v>
      </c>
      <c r="G402" s="5" t="s">
        <v>4545</v>
      </c>
      <c r="H402" s="2" t="s">
        <v>3921</v>
      </c>
      <c r="I402" s="2" t="s">
        <v>322</v>
      </c>
      <c r="J402" s="2" t="s">
        <v>30</v>
      </c>
      <c r="K402" s="2">
        <v>28206</v>
      </c>
      <c r="L402" s="2" t="s">
        <v>334</v>
      </c>
      <c r="M402" s="2" t="s">
        <v>4540</v>
      </c>
      <c r="N402" s="5" t="s">
        <v>4541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s="2" customFormat="1">
      <c r="A403" s="5" t="s">
        <v>4537</v>
      </c>
      <c r="B403" s="2" t="s">
        <v>289</v>
      </c>
      <c r="E403" s="16" t="s">
        <v>5211</v>
      </c>
      <c r="F403" s="5" t="s">
        <v>135</v>
      </c>
      <c r="G403" s="5" t="s">
        <v>4555</v>
      </c>
      <c r="H403" s="2" t="s">
        <v>3921</v>
      </c>
      <c r="I403" s="2" t="s">
        <v>322</v>
      </c>
      <c r="J403" s="2" t="s">
        <v>30</v>
      </c>
      <c r="K403" s="2">
        <v>28206</v>
      </c>
      <c r="L403" s="2" t="s">
        <v>334</v>
      </c>
      <c r="M403" s="2" t="s">
        <v>4540</v>
      </c>
      <c r="N403" s="16" t="s">
        <v>4541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s="2" customFormat="1">
      <c r="A404" s="5" t="s">
        <v>4573</v>
      </c>
      <c r="B404" s="2" t="s">
        <v>3986</v>
      </c>
      <c r="C404" s="2" t="s">
        <v>163</v>
      </c>
      <c r="D404" s="2" t="s">
        <v>2885</v>
      </c>
      <c r="E404" s="5" t="s">
        <v>4598</v>
      </c>
      <c r="F404" s="5" t="s">
        <v>135</v>
      </c>
      <c r="G404" s="5" t="str">
        <f>HYPERLINK("mailto:amywood@wspa.com","amywood@wspa.com")</f>
        <v>amywood@wspa.com</v>
      </c>
      <c r="H404" s="2" t="s">
        <v>4576</v>
      </c>
      <c r="I404" s="2" t="s">
        <v>4577</v>
      </c>
      <c r="J404" s="2" t="s">
        <v>204</v>
      </c>
      <c r="K404" s="2">
        <v>29303</v>
      </c>
      <c r="L404" s="4"/>
      <c r="M404" s="2" t="s">
        <v>4578</v>
      </c>
      <c r="N404" s="5" t="s">
        <v>4579</v>
      </c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s="6" customFormat="1">
      <c r="A405" s="5" t="s">
        <v>4573</v>
      </c>
      <c r="B405" s="2" t="s">
        <v>3986</v>
      </c>
      <c r="C405" s="2" t="s">
        <v>874</v>
      </c>
      <c r="D405" s="2" t="s">
        <v>4589</v>
      </c>
      <c r="E405" s="5" t="s">
        <v>4590</v>
      </c>
      <c r="F405" s="5" t="s">
        <v>135</v>
      </c>
      <c r="G405" s="5" t="s">
        <v>4591</v>
      </c>
      <c r="H405" s="2" t="s">
        <v>4576</v>
      </c>
      <c r="I405" s="2" t="s">
        <v>4577</v>
      </c>
      <c r="J405" s="2" t="s">
        <v>204</v>
      </c>
      <c r="K405" s="2">
        <v>29303</v>
      </c>
      <c r="L405" s="4"/>
      <c r="M405" s="2" t="s">
        <v>4578</v>
      </c>
      <c r="N405" s="5" t="s">
        <v>4579</v>
      </c>
      <c r="O405" s="2"/>
    </row>
    <row r="406" spans="1:34" s="6" customFormat="1">
      <c r="A406" s="5" t="s">
        <v>4573</v>
      </c>
      <c r="B406" s="2" t="s">
        <v>1516</v>
      </c>
      <c r="C406" s="2" t="s">
        <v>280</v>
      </c>
      <c r="D406" s="2" t="s">
        <v>4611</v>
      </c>
      <c r="E406" s="16" t="s">
        <v>4612</v>
      </c>
      <c r="F406" s="5" t="s">
        <v>135</v>
      </c>
      <c r="G406" s="16" t="s">
        <v>4613</v>
      </c>
      <c r="H406" s="2" t="s">
        <v>4576</v>
      </c>
      <c r="I406" s="2" t="s">
        <v>4577</v>
      </c>
      <c r="J406" s="2" t="s">
        <v>204</v>
      </c>
      <c r="K406" s="4">
        <v>29303</v>
      </c>
      <c r="L406" s="4"/>
      <c r="M406" s="2" t="s">
        <v>4578</v>
      </c>
      <c r="N406" s="5" t="s">
        <v>4579</v>
      </c>
      <c r="O406" s="2"/>
    </row>
    <row r="407" spans="1:34" s="6" customFormat="1">
      <c r="A407" s="5" t="s">
        <v>4573</v>
      </c>
      <c r="B407" s="2" t="s">
        <v>3986</v>
      </c>
      <c r="C407" s="2" t="s">
        <v>17</v>
      </c>
      <c r="D407" s="2" t="s">
        <v>1664</v>
      </c>
      <c r="E407" s="5" t="s">
        <v>4574</v>
      </c>
      <c r="F407" s="5" t="s">
        <v>135</v>
      </c>
      <c r="G407" s="5" t="s">
        <v>4592</v>
      </c>
      <c r="H407" s="2" t="s">
        <v>4576</v>
      </c>
      <c r="I407" s="2" t="s">
        <v>4577</v>
      </c>
      <c r="J407" s="2" t="s">
        <v>204</v>
      </c>
      <c r="K407" s="2">
        <v>29303</v>
      </c>
      <c r="L407" s="4"/>
      <c r="M407" s="2" t="s">
        <v>4578</v>
      </c>
      <c r="N407" s="5" t="s">
        <v>4579</v>
      </c>
      <c r="O407" s="2"/>
    </row>
    <row r="408" spans="1:34" s="6" customFormat="1">
      <c r="A408" s="5" t="s">
        <v>4573</v>
      </c>
      <c r="B408" s="2" t="s">
        <v>3986</v>
      </c>
      <c r="C408" s="2" t="s">
        <v>618</v>
      </c>
      <c r="D408" s="2" t="s">
        <v>4583</v>
      </c>
      <c r="E408" s="5" t="s">
        <v>4584</v>
      </c>
      <c r="F408" s="5" t="s">
        <v>135</v>
      </c>
      <c r="G408" s="5" t="s">
        <v>4585</v>
      </c>
      <c r="H408" s="2" t="s">
        <v>4576</v>
      </c>
      <c r="I408" s="2" t="s">
        <v>4577</v>
      </c>
      <c r="J408" s="2" t="s">
        <v>204</v>
      </c>
      <c r="K408" s="2">
        <v>29303</v>
      </c>
      <c r="L408" s="4"/>
      <c r="M408" s="2" t="s">
        <v>4578</v>
      </c>
      <c r="N408" s="5" t="s">
        <v>4579</v>
      </c>
      <c r="O408" s="2"/>
    </row>
    <row r="409" spans="1:34" s="6" customFormat="1">
      <c r="A409" s="5" t="s">
        <v>4573</v>
      </c>
      <c r="B409" s="2" t="s">
        <v>3986</v>
      </c>
      <c r="C409" s="2" t="s">
        <v>364</v>
      </c>
      <c r="D409" s="2" t="s">
        <v>4586</v>
      </c>
      <c r="E409" s="5" t="s">
        <v>4587</v>
      </c>
      <c r="F409" s="5" t="s">
        <v>135</v>
      </c>
      <c r="G409" s="5" t="s">
        <v>4588</v>
      </c>
      <c r="H409" s="2" t="s">
        <v>4576</v>
      </c>
      <c r="I409" s="2" t="s">
        <v>4577</v>
      </c>
      <c r="J409" s="2" t="s">
        <v>204</v>
      </c>
      <c r="K409" s="2">
        <v>29303</v>
      </c>
      <c r="L409" s="4"/>
      <c r="M409" s="2" t="s">
        <v>4578</v>
      </c>
      <c r="N409" s="5" t="s">
        <v>4579</v>
      </c>
      <c r="O409" s="2"/>
    </row>
    <row r="410" spans="1:34" s="6" customFormat="1">
      <c r="A410" s="5" t="s">
        <v>4573</v>
      </c>
      <c r="B410" s="2" t="s">
        <v>170</v>
      </c>
      <c r="C410" s="2" t="s">
        <v>4603</v>
      </c>
      <c r="D410" s="2" t="s">
        <v>4604</v>
      </c>
      <c r="E410" s="5" t="s">
        <v>4605</v>
      </c>
      <c r="F410" s="5" t="s">
        <v>135</v>
      </c>
      <c r="G410" s="5" t="s">
        <v>4606</v>
      </c>
      <c r="H410" s="2" t="s">
        <v>4576</v>
      </c>
      <c r="I410" s="2" t="s">
        <v>4577</v>
      </c>
      <c r="J410" s="2" t="s">
        <v>204</v>
      </c>
      <c r="K410" s="2">
        <v>29303</v>
      </c>
      <c r="L410" s="4"/>
      <c r="M410" s="2" t="s">
        <v>4578</v>
      </c>
      <c r="N410" s="5" t="s">
        <v>4579</v>
      </c>
      <c r="O410" s="2"/>
    </row>
    <row r="411" spans="1:34" s="6" customFormat="1">
      <c r="A411" s="5" t="s">
        <v>4573</v>
      </c>
      <c r="B411" s="2" t="s">
        <v>3986</v>
      </c>
      <c r="C411" s="2" t="s">
        <v>4580</v>
      </c>
      <c r="D411" s="2" t="s">
        <v>2203</v>
      </c>
      <c r="E411" s="5" t="s">
        <v>4581</v>
      </c>
      <c r="F411" s="5" t="s">
        <v>135</v>
      </c>
      <c r="G411" s="5" t="s">
        <v>4582</v>
      </c>
      <c r="H411" s="2" t="s">
        <v>4576</v>
      </c>
      <c r="I411" s="2" t="s">
        <v>4577</v>
      </c>
      <c r="J411" s="2" t="s">
        <v>204</v>
      </c>
      <c r="K411" s="2">
        <v>29303</v>
      </c>
      <c r="L411" s="4"/>
      <c r="M411" s="2" t="s">
        <v>4578</v>
      </c>
      <c r="N411" s="5" t="s">
        <v>4579</v>
      </c>
      <c r="O411" s="2"/>
    </row>
    <row r="412" spans="1:34" s="6" customFormat="1">
      <c r="A412" s="5" t="s">
        <v>4573</v>
      </c>
      <c r="B412" s="2" t="s">
        <v>4467</v>
      </c>
      <c r="C412" s="2" t="s">
        <v>195</v>
      </c>
      <c r="D412" s="2" t="s">
        <v>4599</v>
      </c>
      <c r="E412" s="5" t="str">
        <f>HYPERLINK("https://twitter.com/Kim_Kimzey","@Kim_Kimzey")</f>
        <v>@Kim_Kimzey</v>
      </c>
      <c r="F412" s="5" t="s">
        <v>135</v>
      </c>
      <c r="G412" s="5" t="str">
        <f>HYPERLINK("mailto:kkimzey@wspa.com","kkimzey@wspa.com")</f>
        <v>kkimzey@wspa.com</v>
      </c>
      <c r="H412" s="2" t="s">
        <v>4576</v>
      </c>
      <c r="I412" s="2" t="s">
        <v>4577</v>
      </c>
      <c r="J412" s="2" t="s">
        <v>204</v>
      </c>
      <c r="K412" s="2">
        <v>29303</v>
      </c>
      <c r="L412" s="4"/>
      <c r="M412" s="2" t="s">
        <v>4578</v>
      </c>
      <c r="N412" s="5" t="s">
        <v>4579</v>
      </c>
      <c r="O412" s="2"/>
    </row>
    <row r="413" spans="1:34" s="6" customFormat="1">
      <c r="A413" s="5" t="s">
        <v>4573</v>
      </c>
      <c r="B413" s="2" t="s">
        <v>3986</v>
      </c>
      <c r="C413" s="2" t="s">
        <v>4342</v>
      </c>
      <c r="D413" s="2" t="s">
        <v>27</v>
      </c>
      <c r="E413" s="5" t="s">
        <v>4574</v>
      </c>
      <c r="F413" s="5" t="s">
        <v>135</v>
      </c>
      <c r="G413" s="5" t="s">
        <v>4575</v>
      </c>
      <c r="H413" s="2" t="s">
        <v>4576</v>
      </c>
      <c r="I413" s="2" t="s">
        <v>4577</v>
      </c>
      <c r="J413" s="2" t="s">
        <v>204</v>
      </c>
      <c r="K413" s="2">
        <v>29303</v>
      </c>
      <c r="L413" s="4"/>
      <c r="M413" s="2" t="s">
        <v>4578</v>
      </c>
      <c r="N413" s="5" t="s">
        <v>4579</v>
      </c>
      <c r="O413" s="2"/>
    </row>
    <row r="414" spans="1:34" s="6" customFormat="1">
      <c r="A414" s="5" t="s">
        <v>4573</v>
      </c>
      <c r="B414" s="2" t="s">
        <v>170</v>
      </c>
      <c r="C414" s="2" t="s">
        <v>4600</v>
      </c>
      <c r="D414" s="2" t="s">
        <v>3704</v>
      </c>
      <c r="E414" s="5" t="s">
        <v>4601</v>
      </c>
      <c r="F414" s="5" t="s">
        <v>135</v>
      </c>
      <c r="G414" s="5" t="s">
        <v>4602</v>
      </c>
      <c r="H414" s="2" t="s">
        <v>4576</v>
      </c>
      <c r="I414" s="2" t="s">
        <v>4577</v>
      </c>
      <c r="J414" s="2" t="s">
        <v>204</v>
      </c>
      <c r="K414" s="2">
        <v>29303</v>
      </c>
      <c r="L414" s="4"/>
      <c r="M414" s="2" t="s">
        <v>4578</v>
      </c>
      <c r="N414" s="5" t="s">
        <v>4579</v>
      </c>
      <c r="O414" s="2"/>
    </row>
    <row r="415" spans="1:34" s="6" customFormat="1">
      <c r="A415" s="5" t="s">
        <v>4573</v>
      </c>
      <c r="B415" s="2" t="s">
        <v>3986</v>
      </c>
      <c r="C415" s="2" t="s">
        <v>4593</v>
      </c>
      <c r="D415" s="2" t="s">
        <v>4594</v>
      </c>
      <c r="E415" s="5" t="s">
        <v>4595</v>
      </c>
      <c r="F415" s="5" t="s">
        <v>135</v>
      </c>
      <c r="G415" s="5" t="s">
        <v>4596</v>
      </c>
      <c r="H415" s="2" t="s">
        <v>4576</v>
      </c>
      <c r="I415" s="2" t="s">
        <v>4577</v>
      </c>
      <c r="J415" s="2" t="s">
        <v>204</v>
      </c>
      <c r="K415" s="2">
        <v>29303</v>
      </c>
      <c r="L415" s="4"/>
      <c r="M415" s="2" t="s">
        <v>4597</v>
      </c>
      <c r="N415" s="5" t="s">
        <v>4579</v>
      </c>
      <c r="O415" s="2"/>
    </row>
    <row r="416" spans="1:34" s="6" customFormat="1">
      <c r="A416" s="5" t="s">
        <v>4573</v>
      </c>
      <c r="B416" s="2" t="s">
        <v>170</v>
      </c>
      <c r="C416" s="2" t="s">
        <v>4607</v>
      </c>
      <c r="D416" s="2" t="s">
        <v>4608</v>
      </c>
      <c r="E416" s="12" t="s">
        <v>4609</v>
      </c>
      <c r="F416" s="5" t="s">
        <v>135</v>
      </c>
      <c r="G416" s="5" t="s">
        <v>4610</v>
      </c>
      <c r="H416" s="2" t="s">
        <v>4576</v>
      </c>
      <c r="I416" s="2" t="s">
        <v>4577</v>
      </c>
      <c r="J416" s="2" t="s">
        <v>204</v>
      </c>
      <c r="K416" s="4">
        <v>29303</v>
      </c>
      <c r="L416" s="4"/>
      <c r="M416" s="2" t="s">
        <v>4578</v>
      </c>
      <c r="N416" s="5" t="s">
        <v>4579</v>
      </c>
      <c r="O416" s="2"/>
    </row>
    <row r="417" spans="1:34" s="6" customFormat="1">
      <c r="A417" s="5" t="s">
        <v>4614</v>
      </c>
      <c r="B417" s="2" t="s">
        <v>4644</v>
      </c>
      <c r="C417" s="2" t="s">
        <v>4645</v>
      </c>
      <c r="D417" s="2" t="s">
        <v>2427</v>
      </c>
      <c r="E417" s="5" t="s">
        <v>4646</v>
      </c>
      <c r="F417" s="5" t="s">
        <v>135</v>
      </c>
      <c r="G417" s="5" t="s">
        <v>4647</v>
      </c>
      <c r="H417" s="2" t="s">
        <v>4616</v>
      </c>
      <c r="I417" s="2" t="s">
        <v>226</v>
      </c>
      <c r="J417" s="2" t="s">
        <v>30</v>
      </c>
      <c r="K417" s="2">
        <v>27601</v>
      </c>
      <c r="L417" s="2" t="s">
        <v>227</v>
      </c>
      <c r="M417" s="2" t="s">
        <v>4617</v>
      </c>
      <c r="N417" s="5" t="s">
        <v>4579</v>
      </c>
      <c r="O417" s="2"/>
    </row>
    <row r="418" spans="1:34" s="6" customFormat="1">
      <c r="A418" s="5" t="s">
        <v>4614</v>
      </c>
      <c r="B418" s="2" t="s">
        <v>3986</v>
      </c>
      <c r="C418" s="2" t="s">
        <v>4308</v>
      </c>
      <c r="D418" s="2" t="s">
        <v>4622</v>
      </c>
      <c r="E418" s="5" t="str">
        <f>HYPERLINK("https://twitter.com/RupintaABC11","@RupintaABC11")</f>
        <v>@RupintaABC11</v>
      </c>
      <c r="F418" s="5" t="s">
        <v>135</v>
      </c>
      <c r="G418" s="5" t="str">
        <f>HYPERLINK("mailto:amber.rupinta@abc11.com","amber.rupinta@abc11.com")</f>
        <v>amber.rupinta@abc11.com</v>
      </c>
      <c r="H418" s="2" t="s">
        <v>4616</v>
      </c>
      <c r="I418" s="2" t="s">
        <v>226</v>
      </c>
      <c r="J418" s="2" t="s">
        <v>30</v>
      </c>
      <c r="K418" s="2">
        <v>27601</v>
      </c>
      <c r="L418" s="2" t="s">
        <v>227</v>
      </c>
      <c r="M418" s="2" t="s">
        <v>4617</v>
      </c>
      <c r="N418" s="5" t="s">
        <v>4579</v>
      </c>
      <c r="O418" s="2"/>
    </row>
    <row r="419" spans="1:34" s="6" customFormat="1">
      <c r="A419" s="5" t="s">
        <v>4614</v>
      </c>
      <c r="B419" s="2" t="s">
        <v>170</v>
      </c>
      <c r="C419" s="2" t="s">
        <v>4640</v>
      </c>
      <c r="D419" s="2" t="s">
        <v>4190</v>
      </c>
      <c r="E419" s="5" t="s">
        <v>4641</v>
      </c>
      <c r="F419" s="5" t="s">
        <v>135</v>
      </c>
      <c r="G419" s="5" t="s">
        <v>4642</v>
      </c>
      <c r="H419" s="2" t="s">
        <v>4616</v>
      </c>
      <c r="I419" s="2" t="s">
        <v>226</v>
      </c>
      <c r="J419" s="2" t="s">
        <v>30</v>
      </c>
      <c r="K419" s="2">
        <v>27601</v>
      </c>
      <c r="L419" s="2" t="s">
        <v>227</v>
      </c>
      <c r="M419" s="2" t="s">
        <v>4617</v>
      </c>
      <c r="N419" s="5" t="s">
        <v>4579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s="6" customFormat="1">
      <c r="A420" s="5" t="s">
        <v>4614</v>
      </c>
      <c r="B420" s="2" t="s">
        <v>3986</v>
      </c>
      <c r="C420" s="2" t="s">
        <v>142</v>
      </c>
      <c r="D420" s="2" t="s">
        <v>4615</v>
      </c>
      <c r="E420" s="12" t="str">
        <f>HYPERLINK("https://twitter.com/AndreaABC11","@AndreaABC11")</f>
        <v>@AndreaABC11</v>
      </c>
      <c r="F420" s="5" t="s">
        <v>135</v>
      </c>
      <c r="G420" s="12" t="str">
        <f>HYPERLINK("mailto:andrea.blanford@abc11.com","andrea.blanford@abc11.com")</f>
        <v>andrea.blanford@abc11.com</v>
      </c>
      <c r="H420" s="2" t="s">
        <v>4616</v>
      </c>
      <c r="I420" s="2" t="s">
        <v>226</v>
      </c>
      <c r="J420" s="2" t="s">
        <v>30</v>
      </c>
      <c r="K420" s="2">
        <v>27601</v>
      </c>
      <c r="L420" s="2" t="s">
        <v>227</v>
      </c>
      <c r="M420" s="2" t="s">
        <v>4617</v>
      </c>
      <c r="N420" s="5" t="s">
        <v>4579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s="6" customFormat="1">
      <c r="A421" s="5" t="s">
        <v>4614</v>
      </c>
      <c r="B421" s="2" t="s">
        <v>3986</v>
      </c>
      <c r="C421" s="2" t="s">
        <v>4623</v>
      </c>
      <c r="D421" s="2" t="s">
        <v>29</v>
      </c>
      <c r="E421" s="5" t="s">
        <v>4624</v>
      </c>
      <c r="F421" s="5" t="s">
        <v>135</v>
      </c>
      <c r="G421" s="5" t="s">
        <v>4625</v>
      </c>
      <c r="H421" s="2" t="s">
        <v>4616</v>
      </c>
      <c r="I421" s="2" t="s">
        <v>226</v>
      </c>
      <c r="J421" s="2" t="s">
        <v>30</v>
      </c>
      <c r="K421" s="2">
        <v>27601</v>
      </c>
      <c r="L421" s="2" t="s">
        <v>227</v>
      </c>
      <c r="M421" s="2" t="s">
        <v>4617</v>
      </c>
      <c r="N421" s="5" t="s">
        <v>4579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s="6" customFormat="1">
      <c r="A422" s="5" t="s">
        <v>4614</v>
      </c>
      <c r="B422" s="2" t="s">
        <v>3986</v>
      </c>
      <c r="C422" s="2" t="s">
        <v>3637</v>
      </c>
      <c r="D422" s="2" t="s">
        <v>4619</v>
      </c>
      <c r="E422" s="5" t="s">
        <v>4620</v>
      </c>
      <c r="F422" s="5" t="s">
        <v>135</v>
      </c>
      <c r="G422" s="5" t="str">
        <f>HYPERLINK("mailto:barbara.gibbs@abc11.com","barbara.gibbs@abc11.com")</f>
        <v>barbara.gibbs@abc11.com</v>
      </c>
      <c r="H422" s="2" t="s">
        <v>4616</v>
      </c>
      <c r="I422" s="2" t="s">
        <v>226</v>
      </c>
      <c r="J422" s="2" t="s">
        <v>30</v>
      </c>
      <c r="K422" s="2">
        <v>27601</v>
      </c>
      <c r="L422" s="2" t="s">
        <v>227</v>
      </c>
      <c r="M422" s="2" t="s">
        <v>4617</v>
      </c>
      <c r="N422" s="5" t="s">
        <v>4579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s="6" customFormat="1">
      <c r="A423" s="5" t="s">
        <v>4614</v>
      </c>
      <c r="B423" s="2" t="s">
        <v>170</v>
      </c>
      <c r="C423" s="2" t="s">
        <v>4634</v>
      </c>
      <c r="D423" s="2" t="s">
        <v>4635</v>
      </c>
      <c r="E423" s="5" t="str">
        <f>HYPERLINK("https://twitter.com/DeJuanABC11","@DeJuanABC11")</f>
        <v>@DeJuanABC11</v>
      </c>
      <c r="F423" s="5" t="s">
        <v>135</v>
      </c>
      <c r="G423" s="5" t="str">
        <f>HYPERLINK("mailto:dejuan.hoggard@abc11.com","dejuan.hoggard@abc11.com")</f>
        <v>dejuan.hoggard@abc11.com</v>
      </c>
      <c r="H423" s="2" t="s">
        <v>4616</v>
      </c>
      <c r="I423" s="2" t="s">
        <v>226</v>
      </c>
      <c r="J423" s="2" t="s">
        <v>30</v>
      </c>
      <c r="K423" s="2">
        <v>27601</v>
      </c>
      <c r="L423" s="2" t="s">
        <v>227</v>
      </c>
      <c r="M423" s="2" t="s">
        <v>4617</v>
      </c>
      <c r="N423" s="5" t="s">
        <v>4579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s="6" customFormat="1">
      <c r="A424" s="5" t="s">
        <v>4614</v>
      </c>
      <c r="B424" s="2" t="s">
        <v>4658</v>
      </c>
      <c r="C424" s="2" t="s">
        <v>17</v>
      </c>
      <c r="D424" s="2" t="s">
        <v>29</v>
      </c>
      <c r="E424" s="5" t="s">
        <v>4659</v>
      </c>
      <c r="F424" s="5" t="s">
        <v>135</v>
      </c>
      <c r="G424" s="16" t="s">
        <v>4660</v>
      </c>
      <c r="H424" s="2" t="s">
        <v>4616</v>
      </c>
      <c r="I424" s="2" t="s">
        <v>226</v>
      </c>
      <c r="J424" s="2" t="s">
        <v>30</v>
      </c>
      <c r="K424" s="2">
        <v>27601</v>
      </c>
      <c r="L424" s="2" t="s">
        <v>227</v>
      </c>
      <c r="M424" s="2" t="s">
        <v>4661</v>
      </c>
      <c r="N424" s="5" t="s">
        <v>4579</v>
      </c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s="6" customFormat="1">
      <c r="A425" s="5" t="s">
        <v>4614</v>
      </c>
      <c r="B425" s="2" t="s">
        <v>4657</v>
      </c>
      <c r="C425" s="2" t="s">
        <v>2380</v>
      </c>
      <c r="D425" s="2" t="s">
        <v>4013</v>
      </c>
      <c r="E425" s="5" t="str">
        <f>HYPERLINK("https://twitter.com/EdCrumpABC11","@EdCrumpABC11")</f>
        <v>@EdCrumpABC11</v>
      </c>
      <c r="F425" s="5" t="s">
        <v>135</v>
      </c>
      <c r="G425" s="5" t="str">
        <f>HYPERLINK("mailto:ed.crump@abc11.com","ed.crump@abc11.com")</f>
        <v>ed.crump@abc11.com</v>
      </c>
      <c r="H425" s="2" t="s">
        <v>4616</v>
      </c>
      <c r="I425" s="2" t="s">
        <v>226</v>
      </c>
      <c r="J425" s="2" t="s">
        <v>30</v>
      </c>
      <c r="K425" s="2">
        <v>27601</v>
      </c>
      <c r="L425" s="2" t="s">
        <v>227</v>
      </c>
      <c r="M425" s="2" t="s">
        <v>4617</v>
      </c>
      <c r="N425" s="5" t="s">
        <v>4579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s="6" customFormat="1">
      <c r="A426" s="5" t="s">
        <v>4614</v>
      </c>
      <c r="B426" s="2" t="s">
        <v>170</v>
      </c>
      <c r="C426" s="2" t="s">
        <v>4629</v>
      </c>
      <c r="D426" s="2" t="s">
        <v>4630</v>
      </c>
      <c r="E426" s="5" t="str">
        <f>HYPERLINK("https://twitter.com/AthansABC11","@AthansABC11")</f>
        <v>@AthansABC11</v>
      </c>
      <c r="F426" s="5" t="s">
        <v>135</v>
      </c>
      <c r="G426" s="5" t="str">
        <f>HYPERLINK("mailto:elaina.athans@abc11.com","elaina.athans@abc11.com")</f>
        <v>elaina.athans@abc11.com</v>
      </c>
      <c r="H426" s="2" t="s">
        <v>4616</v>
      </c>
      <c r="I426" s="2" t="s">
        <v>226</v>
      </c>
      <c r="J426" s="2" t="s">
        <v>30</v>
      </c>
      <c r="K426" s="2">
        <v>27601</v>
      </c>
      <c r="L426" s="2" t="s">
        <v>227</v>
      </c>
      <c r="M426" s="2" t="s">
        <v>4617</v>
      </c>
      <c r="N426" s="5" t="s">
        <v>4579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s="6" customFormat="1">
      <c r="A427" s="5" t="s">
        <v>4614</v>
      </c>
      <c r="B427" s="2" t="s">
        <v>523</v>
      </c>
      <c r="C427" s="2" t="s">
        <v>4643</v>
      </c>
      <c r="D427" s="2" t="s">
        <v>4608</v>
      </c>
      <c r="E427" s="5" t="str">
        <f>HYPERLINK("https://twitter.com/GloriaABC11","@GloriaABC11")</f>
        <v>@GloriaABC11</v>
      </c>
      <c r="F427" s="5" t="s">
        <v>135</v>
      </c>
      <c r="G427" s="5" t="str">
        <f>HYPERLINK("mailto:gloria.rodriguez@abc11.com","gloria.rodriguez@abc11.com")</f>
        <v>gloria.rodriguez@abc11.com</v>
      </c>
      <c r="H427" s="2" t="s">
        <v>4616</v>
      </c>
      <c r="I427" s="2" t="s">
        <v>226</v>
      </c>
      <c r="J427" s="2" t="s">
        <v>30</v>
      </c>
      <c r="K427" s="2">
        <v>27601</v>
      </c>
      <c r="L427" s="2" t="s">
        <v>227</v>
      </c>
      <c r="M427" s="2" t="s">
        <v>4617</v>
      </c>
      <c r="N427" s="5" t="s">
        <v>4579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s="6" customFormat="1">
      <c r="A428" s="5" t="s">
        <v>4614</v>
      </c>
      <c r="B428" s="2" t="s">
        <v>3986</v>
      </c>
      <c r="C428" s="2" t="s">
        <v>4618</v>
      </c>
      <c r="D428" s="2" t="s">
        <v>27</v>
      </c>
      <c r="E428" s="12" t="str">
        <f>HYPERLINK("https://twitter.com/JoelBrownABC11","@JoelBrownABC11")</f>
        <v>@JoelBrownABC11</v>
      </c>
      <c r="F428" s="5" t="s">
        <v>135</v>
      </c>
      <c r="G428" s="5" t="str">
        <f>HYPERLINK("mailto:joel.brown@abc11.com","joel.brown@abc11.com")</f>
        <v>joel.brown@abc11.com</v>
      </c>
      <c r="H428" s="2" t="s">
        <v>4616</v>
      </c>
      <c r="I428" s="2" t="s">
        <v>226</v>
      </c>
      <c r="J428" s="2" t="s">
        <v>30</v>
      </c>
      <c r="K428" s="2">
        <v>27601</v>
      </c>
      <c r="L428" s="2" t="s">
        <v>227</v>
      </c>
      <c r="M428" s="2" t="s">
        <v>4617</v>
      </c>
      <c r="N428" s="5" t="s">
        <v>4579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s="6" customFormat="1">
      <c r="A429" s="5" t="s">
        <v>4614</v>
      </c>
      <c r="B429" s="2" t="s">
        <v>3986</v>
      </c>
      <c r="C429" s="2" t="s">
        <v>246</v>
      </c>
      <c r="D429" s="2" t="s">
        <v>2488</v>
      </c>
      <c r="E429" s="5" t="str">
        <f>HYPERLINK("https://twitter.com/JohnClarkABC11","@JohnClarkABC11")</f>
        <v>@JohnClarkABC11</v>
      </c>
      <c r="F429" s="5" t="s">
        <v>135</v>
      </c>
      <c r="G429" s="5" t="str">
        <f>HYPERLINK("mailto:john.clark@abc11.com","john.clark@abc11.com")</f>
        <v>john.clark@abc11.com</v>
      </c>
      <c r="H429" s="2" t="s">
        <v>4616</v>
      </c>
      <c r="I429" s="2" t="s">
        <v>226</v>
      </c>
      <c r="J429" s="2" t="s">
        <v>30</v>
      </c>
      <c r="K429" s="2">
        <v>27601</v>
      </c>
      <c r="L429" s="2" t="s">
        <v>227</v>
      </c>
      <c r="M429" s="2" t="s">
        <v>4617</v>
      </c>
      <c r="N429" s="5" t="s">
        <v>4579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s="6" customFormat="1">
      <c r="A430" s="5" t="s">
        <v>4614</v>
      </c>
      <c r="B430" s="2" t="s">
        <v>1516</v>
      </c>
      <c r="C430" s="2" t="s">
        <v>4651</v>
      </c>
      <c r="D430" s="2" t="s">
        <v>4652</v>
      </c>
      <c r="E430" s="5" t="s">
        <v>4653</v>
      </c>
      <c r="F430" s="5" t="s">
        <v>135</v>
      </c>
      <c r="G430" s="5" t="s">
        <v>4654</v>
      </c>
      <c r="H430" s="2" t="s">
        <v>4616</v>
      </c>
      <c r="I430" s="2" t="s">
        <v>226</v>
      </c>
      <c r="J430" s="2" t="s">
        <v>30</v>
      </c>
      <c r="K430" s="2">
        <v>27601</v>
      </c>
      <c r="L430" s="2" t="s">
        <v>227</v>
      </c>
      <c r="M430" s="2" t="s">
        <v>4617</v>
      </c>
      <c r="N430" s="5" t="s">
        <v>4579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s="6" customFormat="1">
      <c r="A431" s="5" t="s">
        <v>4614</v>
      </c>
      <c r="B431" s="2" t="s">
        <v>170</v>
      </c>
      <c r="C431" s="2" t="s">
        <v>1337</v>
      </c>
      <c r="D431" s="2" t="s">
        <v>4631</v>
      </c>
      <c r="E431" s="5" t="s">
        <v>4632</v>
      </c>
      <c r="F431" s="5" t="s">
        <v>135</v>
      </c>
      <c r="G431" s="5" t="s">
        <v>4633</v>
      </c>
      <c r="H431" s="2" t="s">
        <v>4616</v>
      </c>
      <c r="I431" s="2" t="s">
        <v>226</v>
      </c>
      <c r="J431" s="2" t="s">
        <v>30</v>
      </c>
      <c r="K431" s="2">
        <v>27601</v>
      </c>
      <c r="L431" s="2" t="s">
        <v>227</v>
      </c>
      <c r="M431" s="2" t="s">
        <v>4617</v>
      </c>
      <c r="N431" s="5" t="s">
        <v>4579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s="6" customFormat="1">
      <c r="A432" s="5" t="s">
        <v>4614</v>
      </c>
      <c r="B432" s="2" t="s">
        <v>3986</v>
      </c>
      <c r="C432" s="2" t="s">
        <v>4178</v>
      </c>
      <c r="D432" s="2" t="s">
        <v>29</v>
      </c>
      <c r="E432" s="5" t="s">
        <v>4626</v>
      </c>
      <c r="F432" s="5" t="s">
        <v>135</v>
      </c>
      <c r="G432" s="5" t="s">
        <v>4627</v>
      </c>
      <c r="H432" s="2" t="s">
        <v>4616</v>
      </c>
      <c r="I432" s="2" t="s">
        <v>226</v>
      </c>
      <c r="J432" s="2" t="s">
        <v>30</v>
      </c>
      <c r="K432" s="2">
        <v>27601</v>
      </c>
      <c r="L432" s="2" t="s">
        <v>227</v>
      </c>
      <c r="M432" s="2" t="s">
        <v>4617</v>
      </c>
      <c r="N432" s="5" t="s">
        <v>4579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s="6" customFormat="1">
      <c r="A433" s="5" t="s">
        <v>4614</v>
      </c>
      <c r="B433" s="2" t="s">
        <v>170</v>
      </c>
      <c r="C433" s="2" t="s">
        <v>4636</v>
      </c>
      <c r="D433" s="2" t="s">
        <v>4637</v>
      </c>
      <c r="E433" s="5" t="s">
        <v>4638</v>
      </c>
      <c r="F433" s="5" t="s">
        <v>135</v>
      </c>
      <c r="G433" s="16" t="s">
        <v>4639</v>
      </c>
      <c r="H433" s="2" t="s">
        <v>4616</v>
      </c>
      <c r="I433" s="2" t="s">
        <v>226</v>
      </c>
      <c r="J433" s="2" t="s">
        <v>30</v>
      </c>
      <c r="K433" s="2">
        <v>27601</v>
      </c>
      <c r="L433" s="2" t="s">
        <v>227</v>
      </c>
      <c r="M433" s="2" t="s">
        <v>4617</v>
      </c>
      <c r="N433" s="5" t="s">
        <v>4579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s="6" customFormat="1">
      <c r="A434" s="5" t="s">
        <v>4614</v>
      </c>
      <c r="B434" s="2" t="s">
        <v>446</v>
      </c>
      <c r="C434" s="2" t="s">
        <v>3729</v>
      </c>
      <c r="D434" s="2" t="s">
        <v>4628</v>
      </c>
      <c r="E434" s="5" t="str">
        <f>HYPERLINK("https://twitter.com/mgermanowtvd","@mgermanowtvd")</f>
        <v>@mgermanowtvd</v>
      </c>
      <c r="F434" s="5" t="s">
        <v>135</v>
      </c>
      <c r="G434" s="5" t="str">
        <f>HYPERLINK("mailto:news.director@abc11.com","news.director@abc11.com")</f>
        <v>news.director@abc11.com</v>
      </c>
      <c r="H434" s="2" t="s">
        <v>4616</v>
      </c>
      <c r="I434" s="2" t="s">
        <v>226</v>
      </c>
      <c r="J434" s="2" t="s">
        <v>30</v>
      </c>
      <c r="K434" s="2">
        <v>27601</v>
      </c>
      <c r="L434" s="2" t="s">
        <v>227</v>
      </c>
      <c r="M434" s="2" t="s">
        <v>4617</v>
      </c>
      <c r="N434" s="5" t="s">
        <v>4579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s="6" customFormat="1">
      <c r="A435" s="5" t="s">
        <v>4614</v>
      </c>
      <c r="B435" s="2" t="s">
        <v>4644</v>
      </c>
      <c r="C435" s="2" t="s">
        <v>884</v>
      </c>
      <c r="D435" s="2" t="s">
        <v>4648</v>
      </c>
      <c r="E435" s="5" t="s">
        <v>4649</v>
      </c>
      <c r="F435" s="5" t="s">
        <v>135</v>
      </c>
      <c r="G435" s="5" t="s">
        <v>4650</v>
      </c>
      <c r="H435" s="2" t="s">
        <v>4616</v>
      </c>
      <c r="I435" s="2" t="s">
        <v>226</v>
      </c>
      <c r="J435" s="2" t="s">
        <v>30</v>
      </c>
      <c r="K435" s="2">
        <v>27601</v>
      </c>
      <c r="L435" s="2" t="s">
        <v>227</v>
      </c>
      <c r="M435" s="2" t="s">
        <v>4617</v>
      </c>
      <c r="N435" s="5" t="s">
        <v>4579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s="6" customFormat="1">
      <c r="A436" s="5" t="s">
        <v>4614</v>
      </c>
      <c r="B436" s="2" t="s">
        <v>3986</v>
      </c>
      <c r="C436" s="2" t="s">
        <v>952</v>
      </c>
      <c r="D436" s="2" t="s">
        <v>4249</v>
      </c>
      <c r="E436" s="5" t="str">
        <f>HYPERLINK("https://twitter.com/DanielsABC11","@DanielsABC11")</f>
        <v>@DanielsABC11</v>
      </c>
      <c r="F436" s="5" t="s">
        <v>135</v>
      </c>
      <c r="G436" s="5" t="str">
        <f>HYPERLINK("mailto:steve.daniels@abc11.com","steve.daniels@abc11.com")</f>
        <v>steve.daniels@abc11.com</v>
      </c>
      <c r="H436" s="2" t="s">
        <v>4616</v>
      </c>
      <c r="I436" s="2" t="s">
        <v>226</v>
      </c>
      <c r="J436" s="2" t="s">
        <v>30</v>
      </c>
      <c r="K436" s="2">
        <v>27601</v>
      </c>
      <c r="L436" s="2" t="s">
        <v>227</v>
      </c>
      <c r="M436" s="2" t="s">
        <v>4617</v>
      </c>
      <c r="N436" s="5" t="s">
        <v>4579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s="6" customFormat="1">
      <c r="A437" s="5" t="s">
        <v>4614</v>
      </c>
      <c r="B437" s="2" t="s">
        <v>4655</v>
      </c>
      <c r="C437" s="2" t="s">
        <v>603</v>
      </c>
      <c r="D437" s="2" t="s">
        <v>4656</v>
      </c>
      <c r="E437" s="5" t="str">
        <f>HYPERLINK("https://twitter.com/TimABC11","@TimABC11")</f>
        <v>@TimABC11</v>
      </c>
      <c r="F437" s="5" t="s">
        <v>135</v>
      </c>
      <c r="G437" s="5" t="str">
        <f>HYPERLINK("mailto:tim.pulliam@abc11.com","tim.pulliam@abc11.com")</f>
        <v>tim.pulliam@abc11.com</v>
      </c>
      <c r="H437" s="2" t="s">
        <v>4616</v>
      </c>
      <c r="I437" s="2" t="s">
        <v>226</v>
      </c>
      <c r="J437" s="2" t="s">
        <v>30</v>
      </c>
      <c r="K437" s="2">
        <v>27601</v>
      </c>
      <c r="L437" s="2" t="s">
        <v>227</v>
      </c>
      <c r="M437" s="2" t="s">
        <v>4617</v>
      </c>
      <c r="N437" s="5" t="s">
        <v>4579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s="6" customFormat="1">
      <c r="A438" s="5" t="s">
        <v>4614</v>
      </c>
      <c r="B438" s="2" t="s">
        <v>3986</v>
      </c>
      <c r="C438" s="2" t="s">
        <v>4621</v>
      </c>
      <c r="D438" s="2" t="s">
        <v>642</v>
      </c>
      <c r="E438" s="5" t="str">
        <f>HYPERLINK("https://twitter.com/tpowellabc11","@tpowellabc11")</f>
        <v>@tpowellabc11</v>
      </c>
      <c r="F438" s="5" t="s">
        <v>135</v>
      </c>
      <c r="G438" s="5" t="str">
        <f>HYPERLINK("mailto:tisha.powell@abc11.com","tisha.powell@abc11.com")</f>
        <v>tisha.powell@abc11.com</v>
      </c>
      <c r="H438" s="2" t="s">
        <v>4616</v>
      </c>
      <c r="I438" s="2" t="s">
        <v>226</v>
      </c>
      <c r="J438" s="2" t="s">
        <v>30</v>
      </c>
      <c r="K438" s="2">
        <v>27601</v>
      </c>
      <c r="L438" s="2" t="s">
        <v>227</v>
      </c>
      <c r="M438" s="2" t="s">
        <v>4617</v>
      </c>
      <c r="N438" s="5" t="s">
        <v>4579</v>
      </c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s="6" customFormat="1">
      <c r="A439" s="5" t="s">
        <v>4662</v>
      </c>
      <c r="B439" s="2" t="s">
        <v>4671</v>
      </c>
      <c r="C439" s="2" t="s">
        <v>4672</v>
      </c>
      <c r="D439" s="2" t="s">
        <v>4673</v>
      </c>
      <c r="E439" s="16" t="s">
        <v>4666</v>
      </c>
      <c r="F439" s="5" t="s">
        <v>135</v>
      </c>
      <c r="G439" s="5" t="s">
        <v>4674</v>
      </c>
      <c r="H439" s="2" t="s">
        <v>4668</v>
      </c>
      <c r="I439" s="2" t="s">
        <v>322</v>
      </c>
      <c r="J439" s="2" t="s">
        <v>30</v>
      </c>
      <c r="K439" s="2">
        <v>28205</v>
      </c>
      <c r="L439" s="2" t="s">
        <v>334</v>
      </c>
      <c r="M439" s="2" t="s">
        <v>4675</v>
      </c>
      <c r="N439" s="5" t="s">
        <v>4670</v>
      </c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s="6" customFormat="1">
      <c r="A440" s="5" t="s">
        <v>4662</v>
      </c>
      <c r="B440" s="3" t="s">
        <v>673</v>
      </c>
      <c r="C440" s="2" t="s">
        <v>163</v>
      </c>
      <c r="D440" s="2" t="s">
        <v>4679</v>
      </c>
      <c r="E440" s="16" t="s">
        <v>4666</v>
      </c>
      <c r="F440" s="5" t="s">
        <v>135</v>
      </c>
      <c r="G440" s="5" t="str">
        <f>HYPERLINK("mailto:amy.burkett@cpcc.edu","amy.burkett@cpcc.edu")</f>
        <v>amy.burkett@cpcc.edu</v>
      </c>
      <c r="H440" s="2" t="s">
        <v>4668</v>
      </c>
      <c r="I440" s="2" t="s">
        <v>322</v>
      </c>
      <c r="J440" s="2" t="s">
        <v>30</v>
      </c>
      <c r="K440" s="2">
        <v>28205</v>
      </c>
      <c r="L440" s="2" t="s">
        <v>334</v>
      </c>
      <c r="M440" s="2" t="s">
        <v>4680</v>
      </c>
      <c r="N440" s="5" t="s">
        <v>4670</v>
      </c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s="6" customFormat="1">
      <c r="A441" s="5" t="s">
        <v>4662</v>
      </c>
      <c r="B441" s="2" t="s">
        <v>3601</v>
      </c>
      <c r="C441" s="2" t="s">
        <v>1303</v>
      </c>
      <c r="D441" s="2" t="s">
        <v>4688</v>
      </c>
      <c r="E441" s="16" t="s">
        <v>4666</v>
      </c>
      <c r="F441" s="5" t="s">
        <v>135</v>
      </c>
      <c r="G441" s="16" t="s">
        <v>4689</v>
      </c>
      <c r="H441" s="2" t="s">
        <v>4668</v>
      </c>
      <c r="I441" s="2" t="s">
        <v>322</v>
      </c>
      <c r="J441" s="2" t="s">
        <v>30</v>
      </c>
      <c r="K441" s="2">
        <v>28205</v>
      </c>
      <c r="L441" s="2" t="s">
        <v>334</v>
      </c>
      <c r="M441" s="2" t="s">
        <v>4690</v>
      </c>
      <c r="N441" s="5" t="s">
        <v>4670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s="6" customFormat="1">
      <c r="A442" s="5" t="s">
        <v>4662</v>
      </c>
      <c r="B442" s="2" t="s">
        <v>4663</v>
      </c>
      <c r="C442" s="2" t="s">
        <v>4664</v>
      </c>
      <c r="D442" s="2" t="s">
        <v>4665</v>
      </c>
      <c r="E442" s="16" t="s">
        <v>4666</v>
      </c>
      <c r="F442" s="5" t="s">
        <v>135</v>
      </c>
      <c r="G442" s="16" t="s">
        <v>4667</v>
      </c>
      <c r="H442" s="2" t="s">
        <v>4668</v>
      </c>
      <c r="I442" s="2" t="s">
        <v>322</v>
      </c>
      <c r="J442" s="2" t="s">
        <v>30</v>
      </c>
      <c r="K442" s="2">
        <v>28205</v>
      </c>
      <c r="L442" s="2" t="s">
        <v>334</v>
      </c>
      <c r="M442" s="2" t="s">
        <v>4669</v>
      </c>
      <c r="N442" s="5" t="s">
        <v>4670</v>
      </c>
      <c r="O442" s="2"/>
    </row>
    <row r="443" spans="1:34" s="6" customFormat="1">
      <c r="A443" s="5" t="s">
        <v>4662</v>
      </c>
      <c r="B443" s="2" t="s">
        <v>3601</v>
      </c>
      <c r="C443" s="2" t="s">
        <v>1972</v>
      </c>
      <c r="D443" s="2" t="s">
        <v>4691</v>
      </c>
      <c r="E443" s="16" t="s">
        <v>4666</v>
      </c>
      <c r="F443" s="5" t="s">
        <v>135</v>
      </c>
      <c r="G443" s="16" t="s">
        <v>4692</v>
      </c>
      <c r="H443" s="2" t="s">
        <v>4668</v>
      </c>
      <c r="I443" s="2" t="s">
        <v>322</v>
      </c>
      <c r="J443" s="2" t="s">
        <v>30</v>
      </c>
      <c r="K443" s="2">
        <v>28205</v>
      </c>
      <c r="L443" s="2" t="s">
        <v>334</v>
      </c>
      <c r="M443" s="2" t="s">
        <v>4693</v>
      </c>
      <c r="N443" s="5" t="s">
        <v>4670</v>
      </c>
      <c r="O443" s="2"/>
    </row>
    <row r="444" spans="1:34" s="6" customFormat="1">
      <c r="A444" s="5" t="s">
        <v>4662</v>
      </c>
      <c r="B444" s="2" t="s">
        <v>170</v>
      </c>
      <c r="C444" s="2" t="s">
        <v>1809</v>
      </c>
      <c r="D444" s="2" t="s">
        <v>4694</v>
      </c>
      <c r="E444" s="16" t="s">
        <v>4666</v>
      </c>
      <c r="F444" s="5" t="s">
        <v>135</v>
      </c>
      <c r="G444" s="16" t="s">
        <v>4695</v>
      </c>
      <c r="H444" s="2" t="s">
        <v>4668</v>
      </c>
      <c r="I444" s="2" t="s">
        <v>322</v>
      </c>
      <c r="J444" s="2" t="s">
        <v>30</v>
      </c>
      <c r="K444" s="2">
        <v>28205</v>
      </c>
      <c r="L444" s="2" t="s">
        <v>334</v>
      </c>
      <c r="M444" s="2" t="s">
        <v>4696</v>
      </c>
      <c r="N444" s="5" t="s">
        <v>4670</v>
      </c>
      <c r="O444" s="2"/>
    </row>
    <row r="445" spans="1:34" s="6" customFormat="1">
      <c r="A445" s="5" t="s">
        <v>4662</v>
      </c>
      <c r="B445" s="2" t="s">
        <v>3601</v>
      </c>
      <c r="C445" s="2" t="s">
        <v>3209</v>
      </c>
      <c r="D445" s="2" t="s">
        <v>4681</v>
      </c>
      <c r="E445" s="16" t="s">
        <v>4666</v>
      </c>
      <c r="F445" s="5" t="s">
        <v>135</v>
      </c>
      <c r="G445" s="16" t="s">
        <v>4682</v>
      </c>
      <c r="H445" s="2" t="s">
        <v>4668</v>
      </c>
      <c r="I445" s="2" t="s">
        <v>322</v>
      </c>
      <c r="J445" s="2" t="s">
        <v>30</v>
      </c>
      <c r="K445" s="2">
        <v>28205</v>
      </c>
      <c r="L445" s="2" t="s">
        <v>334</v>
      </c>
      <c r="M445" s="2" t="s">
        <v>4683</v>
      </c>
      <c r="N445" s="5" t="s">
        <v>4670</v>
      </c>
      <c r="O445" s="2"/>
    </row>
    <row r="446" spans="1:34" s="6" customFormat="1">
      <c r="A446" s="5" t="s">
        <v>4662</v>
      </c>
      <c r="B446" s="3" t="s">
        <v>3601</v>
      </c>
      <c r="C446" s="2" t="s">
        <v>4684</v>
      </c>
      <c r="D446" s="2" t="s">
        <v>4685</v>
      </c>
      <c r="E446" s="16" t="s">
        <v>4666</v>
      </c>
      <c r="F446" s="5" t="s">
        <v>135</v>
      </c>
      <c r="G446" s="16" t="s">
        <v>4686</v>
      </c>
      <c r="H446" s="2" t="s">
        <v>4668</v>
      </c>
      <c r="I446" s="2" t="s">
        <v>322</v>
      </c>
      <c r="J446" s="2" t="s">
        <v>30</v>
      </c>
      <c r="K446" s="2">
        <v>28205</v>
      </c>
      <c r="L446" s="2" t="s">
        <v>334</v>
      </c>
      <c r="M446" s="2" t="s">
        <v>4687</v>
      </c>
      <c r="N446" s="5" t="s">
        <v>4670</v>
      </c>
      <c r="O446" s="2"/>
    </row>
    <row r="447" spans="1:34" s="6" customFormat="1">
      <c r="A447" s="5" t="s">
        <v>4662</v>
      </c>
      <c r="B447" s="2" t="s">
        <v>162</v>
      </c>
      <c r="C447" s="2" t="s">
        <v>4676</v>
      </c>
      <c r="D447" s="2" t="s">
        <v>4677</v>
      </c>
      <c r="E447" s="16" t="s">
        <v>4666</v>
      </c>
      <c r="F447" s="5" t="s">
        <v>135</v>
      </c>
      <c r="G447" s="16" t="s">
        <v>4678</v>
      </c>
      <c r="H447" s="2" t="s">
        <v>4668</v>
      </c>
      <c r="I447" s="2" t="s">
        <v>322</v>
      </c>
      <c r="J447" s="2" t="s">
        <v>30</v>
      </c>
      <c r="K447" s="2">
        <v>28205</v>
      </c>
      <c r="L447" s="2" t="s">
        <v>334</v>
      </c>
      <c r="M447" s="2" t="s">
        <v>4669</v>
      </c>
      <c r="N447" s="5" t="s">
        <v>4670</v>
      </c>
      <c r="O447" s="2"/>
    </row>
    <row r="448" spans="1:34" s="6" customFormat="1">
      <c r="A448" s="5" t="s">
        <v>4697</v>
      </c>
      <c r="B448" s="2" t="s">
        <v>289</v>
      </c>
      <c r="C448" s="4" t="s">
        <v>15</v>
      </c>
      <c r="D448" s="4" t="s">
        <v>15</v>
      </c>
      <c r="E448" s="16" t="s">
        <v>4716</v>
      </c>
      <c r="F448" s="5" t="s">
        <v>135</v>
      </c>
      <c r="G448" s="5" t="s">
        <v>4707</v>
      </c>
      <c r="H448" s="2" t="s">
        <v>4700</v>
      </c>
      <c r="I448" s="2" t="s">
        <v>4701</v>
      </c>
      <c r="J448" s="2" t="s">
        <v>30</v>
      </c>
      <c r="K448" s="2">
        <v>28401</v>
      </c>
      <c r="L448" s="2" t="s">
        <v>2517</v>
      </c>
      <c r="M448" s="2" t="s">
        <v>4702</v>
      </c>
      <c r="N448" s="5" t="s">
        <v>4703</v>
      </c>
      <c r="O448" s="2"/>
    </row>
    <row r="449" spans="1:15" s="6" customFormat="1">
      <c r="A449" s="5" t="s">
        <v>4697</v>
      </c>
      <c r="B449" s="2" t="s">
        <v>3986</v>
      </c>
      <c r="C449" s="2" t="s">
        <v>1140</v>
      </c>
      <c r="D449" s="2" t="s">
        <v>4704</v>
      </c>
      <c r="E449" s="5" t="str">
        <f>HYPERLINK("https://twitter.com/WatchAmandaTV","@WatchAmandaTV")</f>
        <v>@WatchAmandaTV</v>
      </c>
      <c r="F449" s="5" t="s">
        <v>135</v>
      </c>
      <c r="G449" s="5" t="str">
        <f>HYPERLINK("mailto:afitzpatrick@wwaytv3.com","afitzpatrick@wwaytv3.com")</f>
        <v>afitzpatrick@wwaytv3.com</v>
      </c>
      <c r="H449" s="2" t="s">
        <v>4700</v>
      </c>
      <c r="I449" s="2" t="s">
        <v>4701</v>
      </c>
      <c r="J449" s="2" t="s">
        <v>30</v>
      </c>
      <c r="K449" s="2">
        <v>28401</v>
      </c>
      <c r="L449" s="2" t="s">
        <v>2517</v>
      </c>
      <c r="M449" s="2" t="s">
        <v>4702</v>
      </c>
      <c r="N449" s="5" t="s">
        <v>4703</v>
      </c>
      <c r="O449" s="2"/>
    </row>
    <row r="450" spans="1:15" s="6" customFormat="1">
      <c r="A450" s="5" t="s">
        <v>4697</v>
      </c>
      <c r="B450" s="3" t="s">
        <v>446</v>
      </c>
      <c r="C450" s="2" t="s">
        <v>3047</v>
      </c>
      <c r="D450" s="2" t="s">
        <v>4714</v>
      </c>
      <c r="E450" s="5" t="s">
        <v>4715</v>
      </c>
      <c r="F450" s="5" t="s">
        <v>135</v>
      </c>
      <c r="G450" s="16" t="s">
        <v>4707</v>
      </c>
      <c r="H450" s="2" t="s">
        <v>4700</v>
      </c>
      <c r="I450" s="2" t="s">
        <v>4701</v>
      </c>
      <c r="J450" s="2" t="s">
        <v>30</v>
      </c>
      <c r="K450" s="2">
        <v>28401</v>
      </c>
      <c r="L450" s="2" t="s">
        <v>2517</v>
      </c>
      <c r="M450" s="2" t="s">
        <v>4702</v>
      </c>
      <c r="N450" s="5" t="s">
        <v>4703</v>
      </c>
      <c r="O450" s="2"/>
    </row>
    <row r="451" spans="1:15" s="6" customFormat="1">
      <c r="A451" s="5" t="s">
        <v>4697</v>
      </c>
      <c r="B451" s="2" t="s">
        <v>3986</v>
      </c>
      <c r="C451" s="2" t="s">
        <v>2094</v>
      </c>
      <c r="D451" s="2" t="s">
        <v>4705</v>
      </c>
      <c r="E451" s="5" t="s">
        <v>4706</v>
      </c>
      <c r="F451" s="5" t="s">
        <v>135</v>
      </c>
      <c r="G451" s="5" t="s">
        <v>4707</v>
      </c>
      <c r="H451" s="2" t="s">
        <v>4700</v>
      </c>
      <c r="I451" s="2" t="s">
        <v>4701</v>
      </c>
      <c r="J451" s="2" t="s">
        <v>30</v>
      </c>
      <c r="K451" s="2">
        <v>28401</v>
      </c>
      <c r="L451" s="2" t="s">
        <v>2517</v>
      </c>
      <c r="M451" s="2" t="s">
        <v>4702</v>
      </c>
      <c r="N451" s="5" t="s">
        <v>4703</v>
      </c>
      <c r="O451" s="2"/>
    </row>
    <row r="452" spans="1:15" s="6" customFormat="1">
      <c r="A452" s="5" t="s">
        <v>4697</v>
      </c>
      <c r="B452" s="2" t="s">
        <v>3986</v>
      </c>
      <c r="C452" s="2" t="s">
        <v>4708</v>
      </c>
      <c r="D452" s="2" t="s">
        <v>415</v>
      </c>
      <c r="E452" s="5" t="str">
        <f>HYPERLINK("https://twitter.com/Hannahpatricktv","@Hannahpatricktv")</f>
        <v>@Hannahpatricktv</v>
      </c>
      <c r="F452" s="5" t="s">
        <v>135</v>
      </c>
      <c r="G452" s="5" t="str">
        <f>HYPERLINK("mailto:hpatrick@wway3.com","hpatrick@wway3.com")</f>
        <v>hpatrick@wway3.com</v>
      </c>
      <c r="H452" s="2" t="s">
        <v>4700</v>
      </c>
      <c r="I452" s="2" t="s">
        <v>4701</v>
      </c>
      <c r="J452" s="2" t="s">
        <v>30</v>
      </c>
      <c r="K452" s="2">
        <v>28401</v>
      </c>
      <c r="L452" s="2" t="s">
        <v>2517</v>
      </c>
      <c r="M452" s="2" t="s">
        <v>4702</v>
      </c>
      <c r="N452" s="5" t="s">
        <v>4703</v>
      </c>
      <c r="O452" s="2"/>
    </row>
    <row r="453" spans="1:15" s="6" customFormat="1">
      <c r="A453" s="5" t="s">
        <v>4697</v>
      </c>
      <c r="B453" s="3" t="s">
        <v>3986</v>
      </c>
      <c r="C453" s="2" t="s">
        <v>1197</v>
      </c>
      <c r="D453" s="2" t="s">
        <v>4709</v>
      </c>
      <c r="E453" s="16" t="s">
        <v>4710</v>
      </c>
      <c r="F453" s="5" t="s">
        <v>135</v>
      </c>
      <c r="G453" s="5" t="s">
        <v>4711</v>
      </c>
      <c r="H453" s="2" t="s">
        <v>4700</v>
      </c>
      <c r="I453" s="2" t="s">
        <v>4701</v>
      </c>
      <c r="J453" s="2" t="s">
        <v>30</v>
      </c>
      <c r="K453" s="2">
        <v>28401</v>
      </c>
      <c r="L453" s="2" t="s">
        <v>2517</v>
      </c>
      <c r="M453" s="2" t="s">
        <v>4702</v>
      </c>
      <c r="N453" s="5" t="s">
        <v>4703</v>
      </c>
      <c r="O453" s="2"/>
    </row>
    <row r="454" spans="1:15" s="6" customFormat="1">
      <c r="A454" s="5" t="s">
        <v>4697</v>
      </c>
      <c r="B454" s="3" t="s">
        <v>170</v>
      </c>
      <c r="C454" s="2" t="s">
        <v>4717</v>
      </c>
      <c r="D454" s="2" t="s">
        <v>491</v>
      </c>
      <c r="E454" s="16" t="s">
        <v>4718</v>
      </c>
      <c r="F454" s="5" t="s">
        <v>135</v>
      </c>
      <c r="G454" s="5" t="s">
        <v>4719</v>
      </c>
      <c r="H454" s="2" t="s">
        <v>4700</v>
      </c>
      <c r="I454" s="2" t="s">
        <v>4701</v>
      </c>
      <c r="J454" s="2" t="s">
        <v>30</v>
      </c>
      <c r="K454" s="2">
        <v>28401</v>
      </c>
      <c r="L454" s="2" t="s">
        <v>2517</v>
      </c>
      <c r="M454" s="2" t="s">
        <v>4702</v>
      </c>
      <c r="N454" s="5" t="s">
        <v>4703</v>
      </c>
      <c r="O454" s="2"/>
    </row>
    <row r="455" spans="1:15" s="6" customFormat="1">
      <c r="A455" s="5" t="s">
        <v>4697</v>
      </c>
      <c r="B455" s="2" t="s">
        <v>129</v>
      </c>
      <c r="C455" s="2" t="s">
        <v>4712</v>
      </c>
      <c r="D455" s="2" t="s">
        <v>4713</v>
      </c>
      <c r="E455" s="5" t="str">
        <f>HYPERLINK("https://twitter.com/WWAY","@WWAY")</f>
        <v>@WWAY</v>
      </c>
      <c r="F455" s="5" t="s">
        <v>135</v>
      </c>
      <c r="G455" s="5" t="str">
        <f>HYPERLINK("mailto:mcuevas@wwaytv3.com","mcuevas@wwaytv3.com")</f>
        <v>mcuevas@wwaytv3.com</v>
      </c>
      <c r="H455" s="2" t="s">
        <v>4700</v>
      </c>
      <c r="I455" s="2" t="s">
        <v>4701</v>
      </c>
      <c r="J455" s="2" t="s">
        <v>30</v>
      </c>
      <c r="K455" s="2">
        <v>28401</v>
      </c>
      <c r="L455" s="2" t="s">
        <v>2517</v>
      </c>
      <c r="M455" s="2" t="s">
        <v>4702</v>
      </c>
      <c r="N455" s="5" t="s">
        <v>4703</v>
      </c>
      <c r="O455" s="2"/>
    </row>
    <row r="456" spans="1:15" s="6" customFormat="1">
      <c r="A456" s="5" t="s">
        <v>4697</v>
      </c>
      <c r="B456" s="2" t="s">
        <v>3986</v>
      </c>
      <c r="C456" s="2" t="s">
        <v>4698</v>
      </c>
      <c r="D456" s="2" t="s">
        <v>1256</v>
      </c>
      <c r="E456" s="12" t="s">
        <v>4699</v>
      </c>
      <c r="F456" s="5" t="s">
        <v>135</v>
      </c>
      <c r="G456" s="5" t="str">
        <f>HYPERLINK("mailto:raldridge@wwaytv3.com","raldridge@wwaytv3.com")</f>
        <v>raldridge@wwaytv3.com</v>
      </c>
      <c r="H456" s="2" t="s">
        <v>4700</v>
      </c>
      <c r="I456" s="2" t="s">
        <v>4701</v>
      </c>
      <c r="J456" s="2" t="s">
        <v>30</v>
      </c>
      <c r="K456" s="2">
        <v>28401</v>
      </c>
      <c r="L456" s="2" t="s">
        <v>2517</v>
      </c>
      <c r="M456" s="2" t="s">
        <v>4702</v>
      </c>
      <c r="N456" s="5" t="s">
        <v>4703</v>
      </c>
      <c r="O456" s="2"/>
    </row>
    <row r="457" spans="1:15" s="6" customFormat="1">
      <c r="A457" s="5" t="s">
        <v>4720</v>
      </c>
      <c r="B457" s="2" t="s">
        <v>170</v>
      </c>
      <c r="C457" s="2" t="s">
        <v>904</v>
      </c>
      <c r="D457" s="2" t="s">
        <v>4757</v>
      </c>
      <c r="E457" s="16" t="s">
        <v>4750</v>
      </c>
      <c r="F457" s="5" t="s">
        <v>135</v>
      </c>
      <c r="G457" s="5" t="s">
        <v>4758</v>
      </c>
      <c r="H457" s="2" t="s">
        <v>4723</v>
      </c>
      <c r="I457" s="2" t="s">
        <v>4724</v>
      </c>
      <c r="J457" s="2" t="s">
        <v>30</v>
      </c>
      <c r="K457" s="2">
        <v>27106</v>
      </c>
      <c r="L457" s="2" t="s">
        <v>292</v>
      </c>
      <c r="M457" s="2" t="s">
        <v>4725</v>
      </c>
      <c r="N457" s="5" t="s">
        <v>4726</v>
      </c>
      <c r="O457" s="2"/>
    </row>
    <row r="458" spans="1:15" s="6" customFormat="1">
      <c r="A458" s="5" t="s">
        <v>4720</v>
      </c>
      <c r="B458" s="2" t="s">
        <v>3986</v>
      </c>
      <c r="C458" s="2" t="s">
        <v>3047</v>
      </c>
      <c r="D458" s="2" t="s">
        <v>763</v>
      </c>
      <c r="E458" s="5" t="s">
        <v>4732</v>
      </c>
      <c r="F458" s="5" t="s">
        <v>135</v>
      </c>
      <c r="G458" s="5" t="s">
        <v>4733</v>
      </c>
      <c r="H458" s="2" t="s">
        <v>4723</v>
      </c>
      <c r="I458" s="2" t="s">
        <v>4724</v>
      </c>
      <c r="J458" s="2" t="s">
        <v>30</v>
      </c>
      <c r="K458" s="2">
        <v>27106</v>
      </c>
      <c r="L458" s="2" t="s">
        <v>292</v>
      </c>
      <c r="M458" s="2" t="s">
        <v>4725</v>
      </c>
      <c r="N458" s="5" t="s">
        <v>4726</v>
      </c>
      <c r="O458" s="2"/>
    </row>
    <row r="459" spans="1:15" s="6" customFormat="1">
      <c r="A459" s="5" t="s">
        <v>4720</v>
      </c>
      <c r="B459" s="2" t="s">
        <v>4744</v>
      </c>
      <c r="C459" s="4" t="s">
        <v>4745</v>
      </c>
      <c r="D459" s="4" t="s">
        <v>4746</v>
      </c>
      <c r="E459" s="16" t="s">
        <v>4747</v>
      </c>
      <c r="F459" s="5" t="s">
        <v>135</v>
      </c>
      <c r="G459" s="5" t="s">
        <v>4748</v>
      </c>
      <c r="H459" s="2" t="s">
        <v>4723</v>
      </c>
      <c r="I459" s="2" t="s">
        <v>4724</v>
      </c>
      <c r="J459" s="2" t="s">
        <v>30</v>
      </c>
      <c r="K459" s="2">
        <v>27106</v>
      </c>
      <c r="L459" s="2" t="s">
        <v>292</v>
      </c>
      <c r="M459" s="2" t="s">
        <v>4725</v>
      </c>
      <c r="N459" s="5" t="s">
        <v>4726</v>
      </c>
      <c r="O459" s="2"/>
    </row>
    <row r="460" spans="1:15" s="6" customFormat="1">
      <c r="A460" s="5" t="s">
        <v>4720</v>
      </c>
      <c r="B460" s="2" t="s">
        <v>3986</v>
      </c>
      <c r="C460" s="2" t="s">
        <v>4727</v>
      </c>
      <c r="D460" s="2" t="s">
        <v>4728</v>
      </c>
      <c r="E460" s="12" t="str">
        <f>HYPERLINK("http://twitter.com/BrianaReports","@BrianaReports")</f>
        <v>@BrianaReports</v>
      </c>
      <c r="F460" s="5" t="s">
        <v>135</v>
      </c>
      <c r="G460" s="5" t="str">
        <f>HYPERLINK("mailto:bconner@hearst.com","bconner@hearst.com")</f>
        <v>bconner@hearst.com</v>
      </c>
      <c r="H460" s="2" t="s">
        <v>4723</v>
      </c>
      <c r="I460" s="2" t="s">
        <v>4724</v>
      </c>
      <c r="J460" s="2" t="s">
        <v>30</v>
      </c>
      <c r="K460" s="2">
        <v>27106</v>
      </c>
      <c r="L460" s="2" t="s">
        <v>292</v>
      </c>
      <c r="M460" s="2" t="s">
        <v>4725</v>
      </c>
      <c r="N460" s="5" t="s">
        <v>4726</v>
      </c>
      <c r="O460" s="2"/>
    </row>
    <row r="461" spans="1:15" s="6" customFormat="1">
      <c r="A461" s="5" t="s">
        <v>4720</v>
      </c>
      <c r="B461" s="2" t="s">
        <v>4191</v>
      </c>
      <c r="C461" s="2" t="s">
        <v>4739</v>
      </c>
      <c r="D461" s="2" t="s">
        <v>4740</v>
      </c>
      <c r="E461" s="12" t="s">
        <v>4741</v>
      </c>
      <c r="F461" s="5" t="s">
        <v>135</v>
      </c>
      <c r="G461" s="5" t="s">
        <v>4742</v>
      </c>
      <c r="H461" s="2" t="s">
        <v>4723</v>
      </c>
      <c r="I461" s="2" t="s">
        <v>4724</v>
      </c>
      <c r="J461" s="2" t="s">
        <v>30</v>
      </c>
      <c r="K461" s="2">
        <v>27106</v>
      </c>
      <c r="L461" s="2" t="s">
        <v>292</v>
      </c>
      <c r="M461" s="2" t="s">
        <v>4725</v>
      </c>
      <c r="N461" s="5" t="s">
        <v>4726</v>
      </c>
      <c r="O461" s="2"/>
    </row>
    <row r="462" spans="1:15" s="6" customFormat="1">
      <c r="A462" s="5" t="s">
        <v>4720</v>
      </c>
      <c r="B462" s="2" t="s">
        <v>3986</v>
      </c>
      <c r="C462" s="4" t="s">
        <v>4721</v>
      </c>
      <c r="D462" s="4" t="s">
        <v>4722</v>
      </c>
      <c r="E462" s="12" t="str">
        <f>HYPERLINK("https://twitter.com/kennybeckWXII","@kennybeckWXII")</f>
        <v>@kennybeckWXII</v>
      </c>
      <c r="F462" s="5" t="s">
        <v>135</v>
      </c>
      <c r="G462" s="5" t="str">
        <f>HYPERLINK("mailto:kbeck@hearst.com","kbeck@hearst.com")</f>
        <v>kbeck@hearst.com</v>
      </c>
      <c r="H462" s="2" t="s">
        <v>4723</v>
      </c>
      <c r="I462" s="2" t="s">
        <v>4724</v>
      </c>
      <c r="J462" s="2" t="s">
        <v>30</v>
      </c>
      <c r="K462" s="2">
        <v>27106</v>
      </c>
      <c r="L462" s="2" t="s">
        <v>292</v>
      </c>
      <c r="M462" s="2" t="s">
        <v>4725</v>
      </c>
      <c r="N462" s="5" t="s">
        <v>4726</v>
      </c>
      <c r="O462" s="2"/>
    </row>
    <row r="463" spans="1:15" s="6" customFormat="1">
      <c r="A463" s="5" t="s">
        <v>4720</v>
      </c>
      <c r="B463" s="2" t="s">
        <v>4191</v>
      </c>
      <c r="C463" s="2" t="s">
        <v>4342</v>
      </c>
      <c r="D463" s="2" t="s">
        <v>4743</v>
      </c>
      <c r="E463" s="10" t="str">
        <f>HYPERLINK("https://twitter.com/kvanscoywxii","@kvanscoywxii")</f>
        <v>@kvanscoywxii</v>
      </c>
      <c r="F463" s="5" t="s">
        <v>135</v>
      </c>
      <c r="G463" s="5" t="str">
        <f>HYPERLINK("mailto:kvanscoy@hearst.com","kvanscoy@hearst.com")</f>
        <v>kvanscoy@hearst.com</v>
      </c>
      <c r="H463" s="2" t="s">
        <v>4723</v>
      </c>
      <c r="I463" s="2" t="s">
        <v>4724</v>
      </c>
      <c r="J463" s="2" t="s">
        <v>30</v>
      </c>
      <c r="K463" s="2">
        <v>27106</v>
      </c>
      <c r="L463" s="2" t="s">
        <v>292</v>
      </c>
      <c r="M463" s="2" t="s">
        <v>4725</v>
      </c>
      <c r="N463" s="5" t="s">
        <v>4726</v>
      </c>
      <c r="O463" s="2"/>
    </row>
    <row r="464" spans="1:15" s="6" customFormat="1">
      <c r="A464" s="5" t="s">
        <v>4720</v>
      </c>
      <c r="B464" s="2" t="s">
        <v>170</v>
      </c>
      <c r="C464" s="4" t="s">
        <v>4752</v>
      </c>
      <c r="D464" s="4" t="s">
        <v>2951</v>
      </c>
      <c r="E464" s="16" t="s">
        <v>4753</v>
      </c>
      <c r="F464" s="5" t="s">
        <v>135</v>
      </c>
      <c r="G464" s="5" t="s">
        <v>4754</v>
      </c>
      <c r="H464" s="2" t="s">
        <v>4723</v>
      </c>
      <c r="I464" s="2" t="s">
        <v>4724</v>
      </c>
      <c r="J464" s="2" t="s">
        <v>30</v>
      </c>
      <c r="K464" s="2">
        <v>27106</v>
      </c>
      <c r="L464" s="2" t="s">
        <v>292</v>
      </c>
      <c r="M464" s="2" t="s">
        <v>4725</v>
      </c>
      <c r="N464" s="5" t="s">
        <v>4726</v>
      </c>
      <c r="O464" s="2"/>
    </row>
    <row r="465" spans="1:34" s="6" customFormat="1">
      <c r="A465" s="5" t="s">
        <v>4720</v>
      </c>
      <c r="B465" s="2" t="s">
        <v>3986</v>
      </c>
      <c r="C465" s="2" t="s">
        <v>4729</v>
      </c>
      <c r="D465" s="2" t="s">
        <v>1088</v>
      </c>
      <c r="E465" s="16" t="s">
        <v>4730</v>
      </c>
      <c r="F465" s="5" t="s">
        <v>135</v>
      </c>
      <c r="G465" s="5" t="s">
        <v>4731</v>
      </c>
      <c r="H465" s="2" t="s">
        <v>4723</v>
      </c>
      <c r="I465" s="2" t="s">
        <v>4724</v>
      </c>
      <c r="J465" s="2" t="s">
        <v>30</v>
      </c>
      <c r="K465" s="2">
        <v>27106</v>
      </c>
      <c r="L465" s="2" t="s">
        <v>292</v>
      </c>
      <c r="M465" s="2" t="s">
        <v>4725</v>
      </c>
      <c r="N465" s="5" t="s">
        <v>4726</v>
      </c>
      <c r="O465" s="2"/>
    </row>
    <row r="466" spans="1:34" s="6" customFormat="1">
      <c r="A466" s="5" t="s">
        <v>4720</v>
      </c>
      <c r="B466" s="2" t="s">
        <v>4191</v>
      </c>
      <c r="C466" s="2" t="s">
        <v>4736</v>
      </c>
      <c r="D466" s="2" t="s">
        <v>4737</v>
      </c>
      <c r="E466" s="5" t="s">
        <v>4738</v>
      </c>
      <c r="F466" s="5" t="s">
        <v>135</v>
      </c>
      <c r="G466" s="5" t="s">
        <v>4733</v>
      </c>
      <c r="H466" s="2" t="s">
        <v>4723</v>
      </c>
      <c r="I466" s="2" t="s">
        <v>4724</v>
      </c>
      <c r="J466" s="2" t="s">
        <v>30</v>
      </c>
      <c r="K466" s="2">
        <v>27106</v>
      </c>
      <c r="L466" s="2" t="s">
        <v>292</v>
      </c>
      <c r="M466" s="2" t="s">
        <v>4725</v>
      </c>
      <c r="N466" s="5" t="s">
        <v>4726</v>
      </c>
      <c r="O466" s="2"/>
    </row>
    <row r="467" spans="1:34" s="8" customFormat="1" ht="18" customHeight="1">
      <c r="A467" s="5" t="s">
        <v>4720</v>
      </c>
      <c r="B467" s="2" t="s">
        <v>673</v>
      </c>
      <c r="C467" s="4" t="s">
        <v>3729</v>
      </c>
      <c r="D467" s="4" t="s">
        <v>4749</v>
      </c>
      <c r="E467" s="16" t="s">
        <v>4750</v>
      </c>
      <c r="F467" s="5" t="s">
        <v>135</v>
      </c>
      <c r="G467" s="5" t="s">
        <v>4751</v>
      </c>
      <c r="H467" s="2" t="s">
        <v>4723</v>
      </c>
      <c r="I467" s="2" t="s">
        <v>4724</v>
      </c>
      <c r="J467" s="2" t="s">
        <v>30</v>
      </c>
      <c r="K467" s="2">
        <v>27106</v>
      </c>
      <c r="L467" s="2" t="s">
        <v>292</v>
      </c>
      <c r="M467" s="2" t="s">
        <v>4725</v>
      </c>
      <c r="N467" s="5" t="s">
        <v>4726</v>
      </c>
      <c r="O467" s="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s="8" customFormat="1" ht="18" customHeight="1">
      <c r="A468" s="5" t="s">
        <v>4720</v>
      </c>
      <c r="B468" s="2" t="s">
        <v>170</v>
      </c>
      <c r="C468" s="4" t="s">
        <v>952</v>
      </c>
      <c r="D468" s="4" t="s">
        <v>3997</v>
      </c>
      <c r="E468" s="16" t="s">
        <v>4755</v>
      </c>
      <c r="F468" s="5" t="s">
        <v>135</v>
      </c>
      <c r="G468" s="5" t="s">
        <v>4756</v>
      </c>
      <c r="H468" s="2" t="s">
        <v>4723</v>
      </c>
      <c r="I468" s="2" t="s">
        <v>4724</v>
      </c>
      <c r="J468" s="2" t="s">
        <v>30</v>
      </c>
      <c r="K468" s="2">
        <v>27106</v>
      </c>
      <c r="L468" s="2" t="s">
        <v>292</v>
      </c>
      <c r="M468" s="2" t="s">
        <v>4725</v>
      </c>
      <c r="N468" s="5" t="s">
        <v>4726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s="8" customFormat="1" ht="18" customHeight="1">
      <c r="A469" s="5" t="s">
        <v>4720</v>
      </c>
      <c r="B469" s="2" t="s">
        <v>170</v>
      </c>
      <c r="C469" s="2" t="s">
        <v>4759</v>
      </c>
      <c r="D469" s="2" t="s">
        <v>4760</v>
      </c>
      <c r="E469" s="12" t="str">
        <f>HYPERLINK("https://twitter.com/TalithaVickers","@TalithaVickers")</f>
        <v>@TalithaVickers</v>
      </c>
      <c r="F469" s="5" t="s">
        <v>135</v>
      </c>
      <c r="G469" s="5" t="str">
        <f>HYPERLINK("mailto:tvickers@hearst.com","tvickers@hearst.com")</f>
        <v>tvickers@hearst.com</v>
      </c>
      <c r="H469" s="2" t="s">
        <v>4723</v>
      </c>
      <c r="I469" s="2" t="s">
        <v>4724</v>
      </c>
      <c r="J469" s="2" t="s">
        <v>30</v>
      </c>
      <c r="K469" s="2">
        <v>27106</v>
      </c>
      <c r="L469" s="2" t="s">
        <v>292</v>
      </c>
      <c r="M469" s="2" t="s">
        <v>4725</v>
      </c>
      <c r="N469" s="5" t="s">
        <v>4726</v>
      </c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s="8" customFormat="1" ht="18" customHeight="1">
      <c r="A470" s="5" t="s">
        <v>4720</v>
      </c>
      <c r="B470" s="2" t="s">
        <v>3986</v>
      </c>
      <c r="C470" s="2" t="s">
        <v>4734</v>
      </c>
      <c r="D470" s="2" t="s">
        <v>4735</v>
      </c>
      <c r="E470" s="12" t="str">
        <f>HYPERLINK("https://twitter.com/wandastarkewxii","@wandastarkewxii")</f>
        <v>@wandastarkewxii</v>
      </c>
      <c r="F470" s="5" t="s">
        <v>135</v>
      </c>
      <c r="G470" s="5" t="str">
        <f>HYPERLINK("mailto:wstarke@hearst.com","wstarke@hearst.com")</f>
        <v>wstarke@hearst.com</v>
      </c>
      <c r="H470" s="2" t="s">
        <v>4723</v>
      </c>
      <c r="I470" s="2" t="s">
        <v>4724</v>
      </c>
      <c r="J470" s="2" t="s">
        <v>30</v>
      </c>
      <c r="K470" s="2">
        <v>27106</v>
      </c>
      <c r="L470" s="2" t="s">
        <v>292</v>
      </c>
      <c r="M470" s="2" t="s">
        <v>4725</v>
      </c>
      <c r="N470" s="5" t="s">
        <v>4726</v>
      </c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s="8" customFormat="1" ht="18" customHeight="1">
      <c r="A471" s="5" t="s">
        <v>4720</v>
      </c>
      <c r="B471" s="2" t="s">
        <v>4761</v>
      </c>
      <c r="C471" s="2" t="s">
        <v>4734</v>
      </c>
      <c r="D471" s="2" t="s">
        <v>4735</v>
      </c>
      <c r="E471" s="16" t="s">
        <v>4762</v>
      </c>
      <c r="F471" s="5" t="s">
        <v>135</v>
      </c>
      <c r="G471" s="16" t="s">
        <v>4763</v>
      </c>
      <c r="H471" s="2" t="s">
        <v>4723</v>
      </c>
      <c r="I471" s="2" t="s">
        <v>4724</v>
      </c>
      <c r="J471" s="2" t="s">
        <v>30</v>
      </c>
      <c r="K471" s="2">
        <v>27106</v>
      </c>
      <c r="L471" s="2" t="s">
        <v>292</v>
      </c>
      <c r="M471" s="2" t="s">
        <v>4725</v>
      </c>
      <c r="N471" s="5" t="s">
        <v>4726</v>
      </c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s="8" customFormat="1" ht="18" customHeight="1">
      <c r="A472" s="5" t="s">
        <v>4720</v>
      </c>
      <c r="B472" s="2" t="s">
        <v>68</v>
      </c>
      <c r="C472" s="4"/>
      <c r="D472" s="4"/>
      <c r="E472" s="16" t="s">
        <v>4750</v>
      </c>
      <c r="F472" s="5" t="s">
        <v>135</v>
      </c>
      <c r="G472" s="5" t="s">
        <v>4733</v>
      </c>
      <c r="H472" s="2" t="s">
        <v>4723</v>
      </c>
      <c r="I472" s="2" t="s">
        <v>4724</v>
      </c>
      <c r="J472" s="2" t="s">
        <v>30</v>
      </c>
      <c r="K472" s="2">
        <v>27106</v>
      </c>
      <c r="L472" s="2" t="s">
        <v>292</v>
      </c>
      <c r="M472" s="2" t="s">
        <v>4725</v>
      </c>
      <c r="N472" s="16" t="s">
        <v>4726</v>
      </c>
      <c r="O472" s="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s="8" customFormat="1" ht="18" customHeight="1">
      <c r="A473" s="5" t="s">
        <v>4764</v>
      </c>
      <c r="B473" s="2" t="s">
        <v>68</v>
      </c>
      <c r="C473" s="2" t="s">
        <v>15</v>
      </c>
      <c r="D473" s="2"/>
      <c r="E473" s="16" t="s">
        <v>5216</v>
      </c>
      <c r="F473" s="5" t="s">
        <v>135</v>
      </c>
      <c r="G473" s="5" t="s">
        <v>4765</v>
      </c>
      <c r="H473" s="2" t="s">
        <v>4723</v>
      </c>
      <c r="I473" s="2" t="s">
        <v>4724</v>
      </c>
      <c r="J473" s="2" t="s">
        <v>30</v>
      </c>
      <c r="K473" s="2">
        <v>27106</v>
      </c>
      <c r="L473" s="2" t="s">
        <v>292</v>
      </c>
      <c r="M473" s="2" t="s">
        <v>4766</v>
      </c>
      <c r="N473" s="16" t="s">
        <v>4767</v>
      </c>
      <c r="O473" s="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31" sqref="E31"/>
    </sheetView>
  </sheetViews>
  <sheetFormatPr defaultRowHeight="15"/>
  <sheetData>
    <row r="1" spans="1:14" s="2" customFormat="1">
      <c r="A1" s="5" t="s">
        <v>2052</v>
      </c>
      <c r="B1" s="2" t="s">
        <v>90</v>
      </c>
      <c r="C1" s="2" t="s">
        <v>2053</v>
      </c>
      <c r="D1" s="2" t="s">
        <v>2054</v>
      </c>
      <c r="E1" s="16" t="s">
        <v>2055</v>
      </c>
      <c r="F1" s="5" t="s">
        <v>18</v>
      </c>
      <c r="G1" s="16" t="s">
        <v>2056</v>
      </c>
      <c r="H1" s="2" t="s">
        <v>2057</v>
      </c>
      <c r="I1" s="2" t="s">
        <v>226</v>
      </c>
      <c r="J1" s="2" t="s">
        <v>30</v>
      </c>
      <c r="K1" s="2">
        <v>27709</v>
      </c>
      <c r="L1" s="2" t="s">
        <v>227</v>
      </c>
      <c r="M1" s="2" t="s">
        <v>2058</v>
      </c>
      <c r="N1" s="16" t="s">
        <v>2059</v>
      </c>
    </row>
    <row r="2" spans="1:14" s="2" customFormat="1">
      <c r="A2" s="5" t="s">
        <v>2060</v>
      </c>
      <c r="B2" s="2" t="s">
        <v>90</v>
      </c>
      <c r="C2" s="2" t="s">
        <v>2061</v>
      </c>
      <c r="D2" s="2" t="s">
        <v>2062</v>
      </c>
      <c r="E2" s="16" t="s">
        <v>2063</v>
      </c>
      <c r="F2" s="5" t="s">
        <v>18</v>
      </c>
      <c r="G2" s="16" t="s">
        <v>2064</v>
      </c>
      <c r="H2" s="2" t="s">
        <v>2065</v>
      </c>
      <c r="I2" s="2" t="s">
        <v>108</v>
      </c>
      <c r="J2" s="2" t="s">
        <v>30</v>
      </c>
      <c r="K2" s="2">
        <v>27514</v>
      </c>
      <c r="L2" s="2" t="s">
        <v>109</v>
      </c>
      <c r="M2" s="2" t="s">
        <v>2066</v>
      </c>
      <c r="N2" s="16" t="s">
        <v>2067</v>
      </c>
    </row>
    <row r="3" spans="1:14" s="2" customFormat="1">
      <c r="A3" s="5" t="s">
        <v>2068</v>
      </c>
      <c r="B3" s="2" t="s">
        <v>90</v>
      </c>
      <c r="C3" s="2" t="s">
        <v>2069</v>
      </c>
      <c r="D3" s="2" t="s">
        <v>2070</v>
      </c>
      <c r="E3" s="16" t="s">
        <v>5192</v>
      </c>
      <c r="F3" s="5" t="s">
        <v>18</v>
      </c>
      <c r="G3" s="16" t="s">
        <v>2071</v>
      </c>
      <c r="H3" s="2" t="s">
        <v>2072</v>
      </c>
      <c r="I3" s="2" t="s">
        <v>322</v>
      </c>
      <c r="J3" s="2" t="s">
        <v>30</v>
      </c>
      <c r="K3" s="2">
        <v>28203</v>
      </c>
      <c r="L3" s="2" t="s">
        <v>334</v>
      </c>
      <c r="M3" s="2" t="s">
        <v>2073</v>
      </c>
      <c r="N3" s="5" t="s">
        <v>553</v>
      </c>
    </row>
    <row r="4" spans="1:14" s="2" customFormat="1">
      <c r="A4" s="5" t="s">
        <v>2068</v>
      </c>
      <c r="B4" s="2" t="s">
        <v>1976</v>
      </c>
      <c r="C4" s="2" t="s">
        <v>2074</v>
      </c>
      <c r="D4" s="2" t="s">
        <v>2075</v>
      </c>
      <c r="E4" s="5" t="str">
        <f>HYPERLINK("https://twitter.com/kristenwile","@kristenwile")</f>
        <v>@kristenwile</v>
      </c>
      <c r="F4" s="5" t="s">
        <v>18</v>
      </c>
      <c r="G4" s="16" t="s">
        <v>2076</v>
      </c>
      <c r="H4" s="2" t="s">
        <v>2072</v>
      </c>
      <c r="I4" s="2" t="s">
        <v>322</v>
      </c>
      <c r="J4" s="2" t="s">
        <v>30</v>
      </c>
      <c r="K4" s="2">
        <v>28203</v>
      </c>
      <c r="L4" s="2" t="s">
        <v>334</v>
      </c>
      <c r="M4" s="2" t="s">
        <v>2073</v>
      </c>
      <c r="N4" s="5" t="s">
        <v>553</v>
      </c>
    </row>
    <row r="5" spans="1:14" s="2" customFormat="1">
      <c r="A5" s="5" t="s">
        <v>2077</v>
      </c>
      <c r="B5" s="2" t="s">
        <v>57</v>
      </c>
      <c r="C5" s="2" t="s">
        <v>1762</v>
      </c>
      <c r="D5" s="2" t="s">
        <v>1691</v>
      </c>
      <c r="E5" s="16" t="s">
        <v>2078</v>
      </c>
      <c r="F5" s="5" t="s">
        <v>18</v>
      </c>
      <c r="G5" s="16" t="s">
        <v>2079</v>
      </c>
      <c r="H5" s="3" t="s">
        <v>2080</v>
      </c>
      <c r="I5" s="2" t="s">
        <v>2081</v>
      </c>
      <c r="J5" s="2" t="s">
        <v>30</v>
      </c>
      <c r="K5" s="2">
        <v>27312</v>
      </c>
      <c r="L5" s="2" t="s">
        <v>2082</v>
      </c>
      <c r="M5" s="2" t="s">
        <v>2066</v>
      </c>
      <c r="N5" s="16" t="s">
        <v>2083</v>
      </c>
    </row>
    <row r="6" spans="1:14" s="2" customFormat="1">
      <c r="A6" s="5" t="s">
        <v>2084</v>
      </c>
      <c r="B6" s="2" t="s">
        <v>90</v>
      </c>
      <c r="C6" s="2" t="s">
        <v>589</v>
      </c>
      <c r="D6" s="2" t="s">
        <v>2085</v>
      </c>
      <c r="E6" s="16" t="s">
        <v>2086</v>
      </c>
      <c r="F6" s="5" t="s">
        <v>18</v>
      </c>
      <c r="G6" s="5" t="s">
        <v>2087</v>
      </c>
      <c r="H6" s="2" t="s">
        <v>2088</v>
      </c>
      <c r="I6" s="2" t="s">
        <v>44</v>
      </c>
      <c r="J6" s="2" t="s">
        <v>30</v>
      </c>
      <c r="K6" s="2">
        <v>27408</v>
      </c>
      <c r="L6" s="2" t="s">
        <v>45</v>
      </c>
      <c r="M6" s="2" t="s">
        <v>2089</v>
      </c>
      <c r="N6" s="16" t="s">
        <v>2090</v>
      </c>
    </row>
    <row r="7" spans="1:14" s="2" customFormat="1">
      <c r="A7" s="5" t="s">
        <v>2084</v>
      </c>
      <c r="B7" s="2" t="s">
        <v>49</v>
      </c>
      <c r="D7" s="4"/>
      <c r="E7" s="16" t="s">
        <v>2091</v>
      </c>
      <c r="F7" s="5" t="s">
        <v>18</v>
      </c>
      <c r="G7" s="16" t="s">
        <v>1208</v>
      </c>
      <c r="H7" s="2" t="s">
        <v>2088</v>
      </c>
      <c r="I7" s="2" t="s">
        <v>44</v>
      </c>
      <c r="J7" s="2" t="s">
        <v>30</v>
      </c>
      <c r="K7" s="2">
        <v>27408</v>
      </c>
      <c r="L7" s="2" t="s">
        <v>45</v>
      </c>
      <c r="M7" s="2" t="s">
        <v>2089</v>
      </c>
      <c r="N7" s="16" t="s">
        <v>2090</v>
      </c>
    </row>
    <row r="8" spans="1:14" s="2" customFormat="1">
      <c r="A8" s="5" t="s">
        <v>2084</v>
      </c>
      <c r="B8" s="2" t="s">
        <v>68</v>
      </c>
      <c r="D8" s="4"/>
      <c r="E8" s="16" t="s">
        <v>2091</v>
      </c>
      <c r="F8" s="5" t="s">
        <v>18</v>
      </c>
      <c r="G8" s="16" t="s">
        <v>2092</v>
      </c>
      <c r="H8" s="2" t="s">
        <v>2088</v>
      </c>
      <c r="I8" s="2" t="s">
        <v>44</v>
      </c>
      <c r="J8" s="2" t="s">
        <v>30</v>
      </c>
      <c r="K8" s="2">
        <v>27408</v>
      </c>
      <c r="L8" s="2" t="s">
        <v>45</v>
      </c>
      <c r="M8" s="2" t="s">
        <v>2089</v>
      </c>
      <c r="N8" s="16" t="s">
        <v>2090</v>
      </c>
    </row>
    <row r="9" spans="1:14" s="2" customFormat="1">
      <c r="A9" s="5" t="s">
        <v>2093</v>
      </c>
      <c r="B9" s="2" t="s">
        <v>673</v>
      </c>
      <c r="C9" s="2" t="s">
        <v>2101</v>
      </c>
      <c r="D9" s="4" t="s">
        <v>2102</v>
      </c>
      <c r="E9" s="16" t="s">
        <v>2096</v>
      </c>
      <c r="F9" s="5" t="s">
        <v>18</v>
      </c>
      <c r="G9" s="16" t="s">
        <v>2103</v>
      </c>
      <c r="H9" s="2" t="s">
        <v>2098</v>
      </c>
      <c r="I9" s="2" t="s">
        <v>1802</v>
      </c>
      <c r="J9" s="2" t="s">
        <v>30</v>
      </c>
      <c r="K9" s="2">
        <v>27959</v>
      </c>
      <c r="L9" s="2" t="s">
        <v>1803</v>
      </c>
      <c r="M9" s="2" t="s">
        <v>2104</v>
      </c>
      <c r="N9" s="16" t="s">
        <v>2100</v>
      </c>
    </row>
    <row r="10" spans="1:14" s="2" customFormat="1">
      <c r="A10" s="5" t="s">
        <v>2093</v>
      </c>
      <c r="B10" s="2" t="s">
        <v>90</v>
      </c>
      <c r="C10" s="2" t="s">
        <v>2094</v>
      </c>
      <c r="D10" s="4" t="s">
        <v>2095</v>
      </c>
      <c r="E10" s="16" t="s">
        <v>2096</v>
      </c>
      <c r="F10" s="5" t="s">
        <v>18</v>
      </c>
      <c r="G10" s="16" t="s">
        <v>2097</v>
      </c>
      <c r="H10" s="2" t="s">
        <v>2098</v>
      </c>
      <c r="I10" s="2" t="s">
        <v>1802</v>
      </c>
      <c r="J10" s="2" t="s">
        <v>30</v>
      </c>
      <c r="K10" s="2">
        <v>27959</v>
      </c>
      <c r="L10" s="2" t="s">
        <v>1803</v>
      </c>
      <c r="M10" s="2" t="s">
        <v>2099</v>
      </c>
      <c r="N10" s="16" t="s">
        <v>2100</v>
      </c>
    </row>
    <row r="11" spans="1:14" s="2" customFormat="1">
      <c r="A11" s="5" t="s">
        <v>2105</v>
      </c>
      <c r="B11" s="2" t="s">
        <v>673</v>
      </c>
      <c r="C11" s="2" t="s">
        <v>2115</v>
      </c>
      <c r="D11" s="4" t="s">
        <v>2116</v>
      </c>
      <c r="E11" s="16" t="s">
        <v>2108</v>
      </c>
      <c r="F11" s="5" t="s">
        <v>18</v>
      </c>
      <c r="G11" s="16" t="s">
        <v>2117</v>
      </c>
      <c r="H11" s="2" t="s">
        <v>2110</v>
      </c>
      <c r="I11" s="2" t="s">
        <v>2111</v>
      </c>
      <c r="J11" s="2" t="s">
        <v>30</v>
      </c>
      <c r="K11" s="2">
        <v>28786</v>
      </c>
      <c r="L11" s="2" t="s">
        <v>2112</v>
      </c>
      <c r="M11" s="2" t="s">
        <v>2113</v>
      </c>
      <c r="N11" s="16" t="s">
        <v>2114</v>
      </c>
    </row>
    <row r="12" spans="1:14" s="2" customFormat="1">
      <c r="A12" s="5" t="s">
        <v>2105</v>
      </c>
      <c r="B12" s="2" t="s">
        <v>129</v>
      </c>
      <c r="C12" s="4" t="s">
        <v>2118</v>
      </c>
      <c r="D12" s="4" t="s">
        <v>2119</v>
      </c>
      <c r="E12" s="16" t="s">
        <v>2108</v>
      </c>
      <c r="F12" s="5" t="s">
        <v>18</v>
      </c>
      <c r="G12" s="16" t="s">
        <v>2120</v>
      </c>
      <c r="H12" s="2" t="s">
        <v>2110</v>
      </c>
      <c r="I12" s="2" t="s">
        <v>2111</v>
      </c>
      <c r="J12" s="2" t="s">
        <v>30</v>
      </c>
      <c r="K12" s="2">
        <v>28786</v>
      </c>
      <c r="L12" s="2" t="s">
        <v>2112</v>
      </c>
      <c r="M12" s="2" t="s">
        <v>2113</v>
      </c>
      <c r="N12" s="16" t="s">
        <v>2114</v>
      </c>
    </row>
    <row r="13" spans="1:14" s="2" customFormat="1">
      <c r="A13" s="5" t="s">
        <v>2105</v>
      </c>
      <c r="B13" s="2" t="s">
        <v>820</v>
      </c>
      <c r="C13" s="4" t="s">
        <v>2106</v>
      </c>
      <c r="D13" s="4" t="s">
        <v>2107</v>
      </c>
      <c r="E13" s="16" t="s">
        <v>2108</v>
      </c>
      <c r="F13" s="5" t="s">
        <v>18</v>
      </c>
      <c r="G13" s="16" t="s">
        <v>2109</v>
      </c>
      <c r="H13" s="2" t="s">
        <v>2110</v>
      </c>
      <c r="I13" s="2" t="s">
        <v>2111</v>
      </c>
      <c r="J13" s="2" t="s">
        <v>30</v>
      </c>
      <c r="K13" s="2">
        <v>28786</v>
      </c>
      <c r="L13" s="2" t="s">
        <v>2112</v>
      </c>
      <c r="M13" s="2" t="s">
        <v>2113</v>
      </c>
      <c r="N13" s="16" t="s">
        <v>2114</v>
      </c>
    </row>
    <row r="14" spans="1:14" s="2" customFormat="1">
      <c r="A14" s="5" t="s">
        <v>2121</v>
      </c>
      <c r="B14" s="2" t="s">
        <v>353</v>
      </c>
      <c r="C14" s="4" t="s">
        <v>2122</v>
      </c>
      <c r="D14" s="4" t="s">
        <v>2123</v>
      </c>
      <c r="E14" s="16" t="s">
        <v>2124</v>
      </c>
      <c r="F14" s="5" t="s">
        <v>18</v>
      </c>
      <c r="G14" s="5" t="str">
        <f>HYPERLINK("mailto:press@welovedowntown.com","press@welovedowntown.com")</f>
        <v>press@welovedowntown.com</v>
      </c>
      <c r="H14" s="2" t="s">
        <v>2125</v>
      </c>
      <c r="I14" s="2" t="s">
        <v>226</v>
      </c>
      <c r="J14" s="2" t="s">
        <v>30</v>
      </c>
      <c r="K14" s="2">
        <v>27611</v>
      </c>
      <c r="L14" s="2" t="s">
        <v>227</v>
      </c>
      <c r="M14" s="2" t="s">
        <v>2126</v>
      </c>
      <c r="N14" s="16" t="s">
        <v>2127</v>
      </c>
    </row>
    <row r="15" spans="1:14" s="2" customFormat="1">
      <c r="A15" s="5" t="s">
        <v>2128</v>
      </c>
      <c r="B15" s="2" t="s">
        <v>820</v>
      </c>
      <c r="C15" s="2" t="s">
        <v>102</v>
      </c>
      <c r="D15" s="2" t="s">
        <v>2129</v>
      </c>
      <c r="E15" s="10" t="s">
        <v>5195</v>
      </c>
      <c r="F15" s="5" t="s">
        <v>18</v>
      </c>
      <c r="G15" s="16" t="s">
        <v>2130</v>
      </c>
      <c r="H15" s="2" t="s">
        <v>1223</v>
      </c>
      <c r="I15" s="2" t="s">
        <v>226</v>
      </c>
      <c r="J15" s="2" t="s">
        <v>30</v>
      </c>
      <c r="K15" s="4">
        <v>27602</v>
      </c>
      <c r="L15" s="2" t="s">
        <v>227</v>
      </c>
      <c r="M15" s="2" t="s">
        <v>2131</v>
      </c>
      <c r="N15" s="16" t="s">
        <v>2132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XFD11"/>
    </sheetView>
  </sheetViews>
  <sheetFormatPr defaultRowHeight="15"/>
  <sheetData>
    <row r="1" spans="1:14" s="2" customFormat="1">
      <c r="A1" s="5" t="s">
        <v>2133</v>
      </c>
      <c r="B1" s="2" t="s">
        <v>2150</v>
      </c>
      <c r="C1" s="2" t="s">
        <v>2151</v>
      </c>
      <c r="D1" s="2" t="s">
        <v>2152</v>
      </c>
      <c r="E1" s="12" t="str">
        <f>HYPERLINK("http://twitter.com/emerydalesio","@emerydalesio")</f>
        <v>@emerydalesio</v>
      </c>
      <c r="F1" s="5" t="s">
        <v>347</v>
      </c>
      <c r="G1" s="16" t="s">
        <v>2153</v>
      </c>
      <c r="H1" s="2" t="s">
        <v>2142</v>
      </c>
      <c r="I1" s="2" t="s">
        <v>226</v>
      </c>
      <c r="J1" s="2" t="s">
        <v>30</v>
      </c>
      <c r="K1" s="2">
        <v>27609</v>
      </c>
      <c r="L1" s="2" t="s">
        <v>227</v>
      </c>
      <c r="M1" s="2" t="s">
        <v>2143</v>
      </c>
      <c r="N1" s="16" t="s">
        <v>2139</v>
      </c>
    </row>
    <row r="2" spans="1:14" s="2" customFormat="1">
      <c r="A2" s="5" t="s">
        <v>2133</v>
      </c>
      <c r="B2" s="2" t="s">
        <v>2158</v>
      </c>
      <c r="C2" s="2" t="s">
        <v>566</v>
      </c>
      <c r="D2" s="2" t="s">
        <v>2159</v>
      </c>
      <c r="E2" s="12" t="s">
        <v>2160</v>
      </c>
      <c r="F2" s="5" t="s">
        <v>347</v>
      </c>
      <c r="G2" s="16" t="s">
        <v>2161</v>
      </c>
      <c r="H2" s="2" t="s">
        <v>2142</v>
      </c>
      <c r="I2" s="2" t="s">
        <v>226</v>
      </c>
      <c r="J2" s="2" t="s">
        <v>30</v>
      </c>
      <c r="K2" s="2">
        <v>27609</v>
      </c>
      <c r="L2" s="2" t="s">
        <v>227</v>
      </c>
      <c r="M2" s="2" t="s">
        <v>2143</v>
      </c>
      <c r="N2" s="5" t="s">
        <v>2139</v>
      </c>
    </row>
    <row r="3" spans="1:14" s="2" customFormat="1">
      <c r="A3" s="5" t="s">
        <v>2133</v>
      </c>
      <c r="B3" s="2" t="s">
        <v>170</v>
      </c>
      <c r="C3" s="2" t="s">
        <v>2118</v>
      </c>
      <c r="D3" s="2" t="s">
        <v>1306</v>
      </c>
      <c r="E3" s="12" t="s">
        <v>2145</v>
      </c>
      <c r="F3" s="5" t="s">
        <v>347</v>
      </c>
      <c r="G3" s="5" t="str">
        <f>HYPERLINK("mailto:jdrew@ap.org","jdrew@ap.org")</f>
        <v>jdrew@ap.org</v>
      </c>
      <c r="H3" s="2" t="s">
        <v>2142</v>
      </c>
      <c r="I3" s="2" t="s">
        <v>226</v>
      </c>
      <c r="J3" s="2" t="s">
        <v>30</v>
      </c>
      <c r="K3" s="2">
        <v>28203</v>
      </c>
      <c r="L3" s="2" t="s">
        <v>227</v>
      </c>
      <c r="M3" s="2" t="s">
        <v>2143</v>
      </c>
      <c r="N3" s="5" t="s">
        <v>2139</v>
      </c>
    </row>
    <row r="4" spans="1:14" s="2" customFormat="1">
      <c r="A4" s="5" t="s">
        <v>2133</v>
      </c>
      <c r="B4" s="2" t="s">
        <v>170</v>
      </c>
      <c r="C4" s="4" t="s">
        <v>2146</v>
      </c>
      <c r="D4" s="4" t="s">
        <v>2147</v>
      </c>
      <c r="E4" s="16" t="s">
        <v>2148</v>
      </c>
      <c r="F4" s="5" t="s">
        <v>347</v>
      </c>
      <c r="G4" s="16" t="s">
        <v>2149</v>
      </c>
      <c r="H4" s="2" t="s">
        <v>2142</v>
      </c>
      <c r="I4" s="2" t="s">
        <v>226</v>
      </c>
      <c r="J4" s="2" t="s">
        <v>30</v>
      </c>
      <c r="K4" s="4">
        <v>27609</v>
      </c>
      <c r="L4" s="2" t="s">
        <v>227</v>
      </c>
      <c r="M4" s="2" t="s">
        <v>2143</v>
      </c>
      <c r="N4" s="5" t="s">
        <v>2139</v>
      </c>
    </row>
    <row r="5" spans="1:14" s="2" customFormat="1">
      <c r="A5" s="5" t="s">
        <v>2133</v>
      </c>
      <c r="B5" s="2" t="s">
        <v>612</v>
      </c>
      <c r="C5" s="2" t="s">
        <v>2154</v>
      </c>
      <c r="D5" s="2" t="s">
        <v>2155</v>
      </c>
      <c r="E5" s="12" t="s">
        <v>2156</v>
      </c>
      <c r="F5" s="5" t="s">
        <v>347</v>
      </c>
      <c r="G5" s="5" t="str">
        <f>HYPERLINK("mailto:mweiss@ap.org","mweiss@ap.org")</f>
        <v>mweiss@ap.org</v>
      </c>
      <c r="H5" s="2" t="s">
        <v>2138</v>
      </c>
      <c r="I5" s="2" t="s">
        <v>322</v>
      </c>
      <c r="J5" s="2" t="s">
        <v>30</v>
      </c>
      <c r="K5" s="2">
        <v>28203</v>
      </c>
      <c r="L5" s="2" t="s">
        <v>334</v>
      </c>
      <c r="M5" s="2" t="s">
        <v>2157</v>
      </c>
      <c r="N5" s="5" t="s">
        <v>2139</v>
      </c>
    </row>
    <row r="6" spans="1:14" s="2" customFormat="1">
      <c r="A6" s="5" t="s">
        <v>2133</v>
      </c>
      <c r="B6" s="2" t="s">
        <v>2134</v>
      </c>
      <c r="C6" s="2" t="s">
        <v>2135</v>
      </c>
      <c r="D6" s="2" t="s">
        <v>2136</v>
      </c>
      <c r="E6" s="12" t="s">
        <v>2137</v>
      </c>
      <c r="F6" s="5" t="s">
        <v>347</v>
      </c>
      <c r="G6" s="5" t="str">
        <f>HYPERLINK("mailto:sforeman@ap.org","sforeman@ap.org")</f>
        <v>sforeman@ap.org</v>
      </c>
      <c r="H6" s="2" t="s">
        <v>2138</v>
      </c>
      <c r="I6" s="2" t="s">
        <v>322</v>
      </c>
      <c r="J6" s="2" t="s">
        <v>30</v>
      </c>
      <c r="K6" s="4">
        <v>28203</v>
      </c>
      <c r="L6" s="2" t="s">
        <v>334</v>
      </c>
      <c r="N6" s="5" t="s">
        <v>2139</v>
      </c>
    </row>
    <row r="7" spans="1:14" s="2" customFormat="1">
      <c r="A7" s="5" t="s">
        <v>2133</v>
      </c>
      <c r="B7" s="2" t="s">
        <v>138</v>
      </c>
      <c r="C7" s="2" t="s">
        <v>1869</v>
      </c>
      <c r="D7" s="2" t="s">
        <v>2140</v>
      </c>
      <c r="E7" s="12" t="s">
        <v>2141</v>
      </c>
      <c r="F7" s="5" t="s">
        <v>347</v>
      </c>
      <c r="G7" s="5" t="str">
        <f>HYPERLINK("mailto:tmrogers@ap.org","tmrogers@ap.org")</f>
        <v>tmrogers@ap.org</v>
      </c>
      <c r="H7" s="2" t="s">
        <v>2142</v>
      </c>
      <c r="I7" s="2" t="s">
        <v>226</v>
      </c>
      <c r="J7" s="2" t="s">
        <v>30</v>
      </c>
      <c r="K7" s="4">
        <v>27609</v>
      </c>
      <c r="L7" s="2" t="s">
        <v>227</v>
      </c>
      <c r="M7" s="2" t="s">
        <v>2143</v>
      </c>
      <c r="N7" s="5" t="s">
        <v>2139</v>
      </c>
    </row>
    <row r="8" spans="1:14" s="2" customFormat="1">
      <c r="A8" s="5" t="s">
        <v>2133</v>
      </c>
      <c r="B8" s="2" t="s">
        <v>68</v>
      </c>
      <c r="C8" s="4"/>
      <c r="D8" s="4"/>
      <c r="E8" s="16" t="s">
        <v>5188</v>
      </c>
      <c r="F8" s="5" t="s">
        <v>347</v>
      </c>
      <c r="G8" s="16" t="s">
        <v>2144</v>
      </c>
      <c r="H8" s="2" t="s">
        <v>2142</v>
      </c>
      <c r="I8" s="2" t="s">
        <v>226</v>
      </c>
      <c r="J8" s="2" t="s">
        <v>30</v>
      </c>
      <c r="K8" s="2">
        <v>27609</v>
      </c>
      <c r="L8" s="2" t="s">
        <v>227</v>
      </c>
      <c r="M8" s="2" t="s">
        <v>2143</v>
      </c>
      <c r="N8" s="5" t="s">
        <v>2139</v>
      </c>
    </row>
    <row r="9" spans="1:14" s="2" customFormat="1">
      <c r="A9" s="5" t="s">
        <v>2162</v>
      </c>
      <c r="B9" s="2" t="s">
        <v>170</v>
      </c>
      <c r="C9" s="2" t="s">
        <v>2163</v>
      </c>
      <c r="D9" s="2" t="s">
        <v>2164</v>
      </c>
      <c r="E9" s="16" t="s">
        <v>2165</v>
      </c>
      <c r="F9" s="5" t="s">
        <v>347</v>
      </c>
      <c r="G9" s="5" t="str">
        <f>HYPERLINK("mailto:ahvilchez@gmail.com","ahvilchez@gmail.com")</f>
        <v>ahvilchez@gmail.com</v>
      </c>
      <c r="H9" s="3" t="s">
        <v>15</v>
      </c>
      <c r="I9" s="2" t="s">
        <v>322</v>
      </c>
      <c r="J9" s="2" t="s">
        <v>30</v>
      </c>
      <c r="K9" s="2" t="s">
        <v>15</v>
      </c>
      <c r="L9" s="2" t="s">
        <v>334</v>
      </c>
      <c r="M9" s="2" t="s">
        <v>15</v>
      </c>
      <c r="N9" s="16" t="s">
        <v>2166</v>
      </c>
    </row>
    <row r="10" spans="1:14" s="2" customFormat="1">
      <c r="A10" s="5" t="s">
        <v>2167</v>
      </c>
      <c r="B10" s="2" t="s">
        <v>68</v>
      </c>
      <c r="C10" s="4"/>
      <c r="D10" s="4"/>
      <c r="E10" s="16" t="s">
        <v>5205</v>
      </c>
      <c r="F10" s="5" t="s">
        <v>347</v>
      </c>
      <c r="G10" s="5" t="str">
        <f>HYPERLINK("mailto:ncns@publicnewsservice.org","ncns@publicnewsservice.org")</f>
        <v>ncns@publicnewsservice.org</v>
      </c>
      <c r="H10" s="4"/>
      <c r="I10" s="4"/>
      <c r="J10" s="2" t="s">
        <v>30</v>
      </c>
      <c r="K10" s="4"/>
      <c r="L10" s="4"/>
      <c r="M10" s="2" t="s">
        <v>2168</v>
      </c>
      <c r="N10" s="16" t="s">
        <v>2169</v>
      </c>
    </row>
    <row r="11" spans="1:14" s="2" customFormat="1">
      <c r="A11" s="5" t="s">
        <v>2170</v>
      </c>
      <c r="B11" s="2" t="s">
        <v>2171</v>
      </c>
      <c r="C11" s="2" t="s">
        <v>2172</v>
      </c>
      <c r="D11" s="2" t="s">
        <v>857</v>
      </c>
      <c r="E11" s="5" t="str">
        <f>HYPERLINK("https://twitter.com/colleenjenk","@colleenjenk")</f>
        <v>@colleenjenk</v>
      </c>
      <c r="F11" s="5" t="s">
        <v>347</v>
      </c>
      <c r="G11" s="16" t="s">
        <v>2173</v>
      </c>
      <c r="I11" s="2" t="s">
        <v>15</v>
      </c>
      <c r="L11" s="4"/>
      <c r="N11" s="16" t="s">
        <v>2174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E50" sqref="E50"/>
    </sheetView>
  </sheetViews>
  <sheetFormatPr defaultRowHeight="15"/>
  <sheetData>
    <row r="1" spans="1:14" s="2" customFormat="1">
      <c r="A1" s="5" t="s">
        <v>5220</v>
      </c>
      <c r="B1" s="2" t="s">
        <v>68</v>
      </c>
      <c r="C1" s="2" t="s">
        <v>15</v>
      </c>
      <c r="D1" s="2" t="s">
        <v>15</v>
      </c>
      <c r="E1" s="16" t="s">
        <v>1460</v>
      </c>
      <c r="F1" s="5" t="s">
        <v>25</v>
      </c>
      <c r="G1" s="16" t="s">
        <v>1461</v>
      </c>
      <c r="H1" s="2" t="s">
        <v>1462</v>
      </c>
      <c r="I1" s="2" t="s">
        <v>1463</v>
      </c>
      <c r="J1" s="2" t="s">
        <v>30</v>
      </c>
      <c r="K1" s="2">
        <v>28608</v>
      </c>
      <c r="L1" s="2" t="s">
        <v>1464</v>
      </c>
      <c r="M1" s="2" t="s">
        <v>1465</v>
      </c>
      <c r="N1" s="16" t="s">
        <v>1466</v>
      </c>
    </row>
    <row r="2" spans="1:14" s="2" customFormat="1">
      <c r="A2" s="5" t="s">
        <v>20</v>
      </c>
      <c r="B2" s="2" t="s">
        <v>21</v>
      </c>
      <c r="C2" s="2" t="s">
        <v>22</v>
      </c>
      <c r="D2" s="2" t="s">
        <v>23</v>
      </c>
      <c r="E2" s="16" t="s">
        <v>24</v>
      </c>
      <c r="F2" s="5" t="s">
        <v>25</v>
      </c>
      <c r="G2" s="16" t="s">
        <v>26</v>
      </c>
      <c r="H2" s="2" t="s">
        <v>28</v>
      </c>
      <c r="I2" s="2" t="s">
        <v>29</v>
      </c>
      <c r="J2" s="2" t="s">
        <v>30</v>
      </c>
      <c r="K2" s="2">
        <v>27893</v>
      </c>
      <c r="L2" s="2" t="s">
        <v>29</v>
      </c>
      <c r="M2" s="2" t="s">
        <v>31</v>
      </c>
      <c r="N2" s="16" t="s">
        <v>32</v>
      </c>
    </row>
    <row r="3" spans="1:14" s="2" customFormat="1">
      <c r="A3" s="5" t="s">
        <v>37</v>
      </c>
      <c r="B3" s="2" t="s">
        <v>38</v>
      </c>
      <c r="C3" s="2" t="s">
        <v>39</v>
      </c>
      <c r="D3" s="2" t="s">
        <v>40</v>
      </c>
      <c r="E3" s="16" t="s">
        <v>24</v>
      </c>
      <c r="F3" s="5" t="s">
        <v>25</v>
      </c>
      <c r="G3" s="16" t="s">
        <v>42</v>
      </c>
      <c r="H3" s="2" t="s">
        <v>43</v>
      </c>
      <c r="I3" s="2" t="s">
        <v>44</v>
      </c>
      <c r="J3" s="2" t="s">
        <v>30</v>
      </c>
      <c r="K3" s="2">
        <v>27401</v>
      </c>
      <c r="L3" s="2" t="s">
        <v>45</v>
      </c>
      <c r="M3" s="2" t="s">
        <v>46</v>
      </c>
      <c r="N3" s="16" t="s">
        <v>47</v>
      </c>
    </row>
    <row r="4" spans="1:14" s="2" customFormat="1">
      <c r="A4" s="5" t="s">
        <v>48</v>
      </c>
      <c r="B4" s="2" t="s">
        <v>68</v>
      </c>
      <c r="C4" s="2" t="s">
        <v>15</v>
      </c>
      <c r="D4" s="2" t="s">
        <v>15</v>
      </c>
      <c r="E4" s="16" t="s">
        <v>50</v>
      </c>
      <c r="F4" s="5" t="s">
        <v>25</v>
      </c>
      <c r="G4" s="16" t="s">
        <v>61</v>
      </c>
      <c r="H4" s="2" t="s">
        <v>63</v>
      </c>
      <c r="I4" s="2" t="s">
        <v>64</v>
      </c>
      <c r="J4" s="2" t="s">
        <v>30</v>
      </c>
      <c r="K4" s="2">
        <v>28712</v>
      </c>
      <c r="L4" s="2" t="s">
        <v>65</v>
      </c>
      <c r="M4" s="2" t="s">
        <v>66</v>
      </c>
      <c r="N4" s="16" t="s">
        <v>67</v>
      </c>
    </row>
    <row r="5" spans="1:14" s="2" customFormat="1">
      <c r="A5" s="5" t="s">
        <v>48</v>
      </c>
      <c r="B5" s="2" t="s">
        <v>49</v>
      </c>
      <c r="C5" s="4"/>
      <c r="D5" s="4"/>
      <c r="E5" s="16" t="s">
        <v>50</v>
      </c>
      <c r="F5" s="5" t="s">
        <v>25</v>
      </c>
      <c r="G5" s="16" t="s">
        <v>61</v>
      </c>
      <c r="H5" s="2" t="s">
        <v>63</v>
      </c>
      <c r="I5" s="2" t="s">
        <v>64</v>
      </c>
      <c r="J5" s="2" t="s">
        <v>30</v>
      </c>
      <c r="K5" s="2">
        <v>28712</v>
      </c>
      <c r="L5" s="2" t="s">
        <v>65</v>
      </c>
      <c r="M5" s="2" t="s">
        <v>66</v>
      </c>
      <c r="N5" s="16" t="s">
        <v>67</v>
      </c>
    </row>
    <row r="6" spans="1:14" s="2" customFormat="1">
      <c r="A6" s="5" t="s">
        <v>74</v>
      </c>
      <c r="B6" s="2" t="s">
        <v>90</v>
      </c>
      <c r="C6" s="2" t="s">
        <v>15</v>
      </c>
      <c r="D6" s="2" t="s">
        <v>15</v>
      </c>
      <c r="E6" s="12" t="str">
        <f>HYPERLINK("https://twitter.com/campbell_times?lang=en","@Campbell_Times")</f>
        <v>@Campbell_Times</v>
      </c>
      <c r="F6" s="5" t="s">
        <v>25</v>
      </c>
      <c r="G6" s="16" t="s">
        <v>94</v>
      </c>
      <c r="H6" s="2" t="s">
        <v>97</v>
      </c>
      <c r="I6" s="2" t="s">
        <v>86</v>
      </c>
      <c r="J6" s="2" t="s">
        <v>30</v>
      </c>
      <c r="K6" s="2">
        <v>27506</v>
      </c>
      <c r="L6" s="2" t="s">
        <v>87</v>
      </c>
      <c r="M6" s="2" t="s">
        <v>88</v>
      </c>
      <c r="N6" s="16" t="s">
        <v>89</v>
      </c>
    </row>
    <row r="7" spans="1:14" s="2" customFormat="1">
      <c r="A7" s="5" t="s">
        <v>74</v>
      </c>
      <c r="B7" s="2" t="s">
        <v>75</v>
      </c>
      <c r="C7" s="2" t="s">
        <v>76</v>
      </c>
      <c r="D7" s="2" t="s">
        <v>77</v>
      </c>
      <c r="E7" s="12" t="str">
        <f>HYPERLINK("https://twitter.com/campbell_times?lang=en","@Campbell_Times")</f>
        <v>@Campbell_Times</v>
      </c>
      <c r="F7" s="5" t="s">
        <v>25</v>
      </c>
      <c r="G7" s="16" t="s">
        <v>83</v>
      </c>
      <c r="H7" s="3" t="s">
        <v>84</v>
      </c>
      <c r="I7" s="2" t="s">
        <v>86</v>
      </c>
      <c r="J7" s="2" t="s">
        <v>30</v>
      </c>
      <c r="K7" s="2">
        <v>27506</v>
      </c>
      <c r="L7" s="2" t="s">
        <v>87</v>
      </c>
      <c r="M7" s="2" t="s">
        <v>88</v>
      </c>
      <c r="N7" s="16" t="s">
        <v>89</v>
      </c>
    </row>
    <row r="8" spans="1:14" s="2" customFormat="1">
      <c r="A8" s="5" t="s">
        <v>98</v>
      </c>
      <c r="B8" s="2" t="s">
        <v>99</v>
      </c>
      <c r="C8" s="2" t="s">
        <v>15</v>
      </c>
      <c r="D8" s="2" t="s">
        <v>15</v>
      </c>
      <c r="E8" s="16" t="s">
        <v>100</v>
      </c>
      <c r="F8" s="5" t="s">
        <v>25</v>
      </c>
      <c r="G8" s="16" t="s">
        <v>105</v>
      </c>
      <c r="H8" s="4" t="s">
        <v>107</v>
      </c>
      <c r="I8" s="4" t="s">
        <v>108</v>
      </c>
      <c r="J8" s="4" t="s">
        <v>30</v>
      </c>
      <c r="K8" s="2">
        <v>27599</v>
      </c>
      <c r="L8" s="4" t="s">
        <v>109</v>
      </c>
      <c r="M8" s="4" t="s">
        <v>15</v>
      </c>
      <c r="N8" s="5" t="s">
        <v>110</v>
      </c>
    </row>
    <row r="9" spans="1:14" s="2" customFormat="1">
      <c r="A9" s="5" t="s">
        <v>111</v>
      </c>
      <c r="B9" s="2" t="s">
        <v>90</v>
      </c>
      <c r="C9" s="4" t="s">
        <v>112</v>
      </c>
      <c r="D9" s="4" t="s">
        <v>113</v>
      </c>
      <c r="E9" s="16" t="s">
        <v>114</v>
      </c>
      <c r="F9" s="5" t="s">
        <v>25</v>
      </c>
      <c r="G9" s="12" t="str">
        <f>HYPERLINK("mailto:jacob.satisky@duke.edu","jacob.satisky@duke.edu")</f>
        <v>jacob.satisky@duke.edu</v>
      </c>
      <c r="H9" s="2" t="s">
        <v>120</v>
      </c>
      <c r="I9" s="2" t="s">
        <v>121</v>
      </c>
      <c r="J9" s="2" t="s">
        <v>30</v>
      </c>
      <c r="K9" s="2">
        <v>27708</v>
      </c>
      <c r="L9" s="2" t="s">
        <v>121</v>
      </c>
      <c r="N9" s="16" t="s">
        <v>122</v>
      </c>
    </row>
    <row r="10" spans="1:14" s="2" customFormat="1">
      <c r="A10" s="5" t="s">
        <v>111</v>
      </c>
      <c r="B10" s="2" t="s">
        <v>129</v>
      </c>
      <c r="C10" s="2" t="s">
        <v>130</v>
      </c>
      <c r="D10" s="2" t="s">
        <v>131</v>
      </c>
      <c r="E10" s="16" t="s">
        <v>114</v>
      </c>
      <c r="F10" s="5" t="s">
        <v>25</v>
      </c>
      <c r="G10" s="12" t="str">
        <f>HYPERLINK("mailto:nathan.luzum@duke.edu","nathan.luzum@duke.edu")</f>
        <v>nathan.luzum@duke.edu</v>
      </c>
      <c r="H10" s="2" t="s">
        <v>120</v>
      </c>
      <c r="I10" s="2" t="s">
        <v>121</v>
      </c>
      <c r="J10" s="2" t="s">
        <v>30</v>
      </c>
      <c r="K10" s="2">
        <v>27708</v>
      </c>
      <c r="L10" s="2" t="s">
        <v>121</v>
      </c>
      <c r="N10" s="16" t="s">
        <v>122</v>
      </c>
    </row>
    <row r="11" spans="1:14" s="2" customFormat="1">
      <c r="A11" s="5" t="s">
        <v>111</v>
      </c>
      <c r="B11" s="2" t="s">
        <v>138</v>
      </c>
      <c r="C11" s="2" t="s">
        <v>139</v>
      </c>
      <c r="D11" s="2" t="s">
        <v>140</v>
      </c>
      <c r="E11" s="16" t="s">
        <v>114</v>
      </c>
      <c r="F11" s="5" t="s">
        <v>25</v>
      </c>
      <c r="G11" s="12" t="str">
        <f>HYPERLINK("mailto:stefanie.pousoulides@duke.edu","stefanie.pousoulides@duke.edu")</f>
        <v>stefanie.pousoulides@duke.edu</v>
      </c>
      <c r="H11" s="2" t="s">
        <v>120</v>
      </c>
      <c r="I11" s="2" t="s">
        <v>121</v>
      </c>
      <c r="J11" s="2" t="s">
        <v>30</v>
      </c>
      <c r="K11" s="2">
        <v>27708</v>
      </c>
      <c r="L11" s="2" t="s">
        <v>121</v>
      </c>
      <c r="N11" s="16" t="s">
        <v>122</v>
      </c>
    </row>
    <row r="12" spans="1:14" s="2" customFormat="1">
      <c r="A12" s="5" t="s">
        <v>111</v>
      </c>
      <c r="B12" s="2" t="s">
        <v>49</v>
      </c>
      <c r="C12" s="4"/>
      <c r="D12" s="4"/>
      <c r="E12" s="16" t="s">
        <v>114</v>
      </c>
      <c r="F12" s="5" t="s">
        <v>25</v>
      </c>
      <c r="G12" s="16" t="s">
        <v>127</v>
      </c>
      <c r="H12" s="2" t="s">
        <v>120</v>
      </c>
      <c r="I12" s="2" t="s">
        <v>121</v>
      </c>
      <c r="J12" s="2" t="s">
        <v>30</v>
      </c>
      <c r="K12" s="2">
        <v>27708</v>
      </c>
      <c r="L12" s="2" t="s">
        <v>121</v>
      </c>
      <c r="N12" s="16" t="s">
        <v>122</v>
      </c>
    </row>
    <row r="13" spans="1:14" s="2" customFormat="1">
      <c r="A13" s="5" t="s">
        <v>146</v>
      </c>
      <c r="B13" s="2" t="s">
        <v>99</v>
      </c>
      <c r="C13" s="4" t="s">
        <v>15</v>
      </c>
      <c r="D13" s="4" t="s">
        <v>15</v>
      </c>
      <c r="E13" s="16" t="s">
        <v>150</v>
      </c>
      <c r="F13" s="5" t="s">
        <v>25</v>
      </c>
      <c r="G13" s="16" t="s">
        <v>166</v>
      </c>
      <c r="H13" s="3" t="s">
        <v>156</v>
      </c>
      <c r="I13" s="2" t="s">
        <v>157</v>
      </c>
      <c r="J13" s="2" t="s">
        <v>30</v>
      </c>
      <c r="K13" s="2">
        <v>27858</v>
      </c>
      <c r="L13" s="2" t="s">
        <v>158</v>
      </c>
      <c r="M13" s="2" t="s">
        <v>159</v>
      </c>
      <c r="N13" s="16" t="s">
        <v>160</v>
      </c>
    </row>
    <row r="14" spans="1:14" s="2" customFormat="1">
      <c r="A14" s="5" t="s">
        <v>146</v>
      </c>
      <c r="B14" s="2" t="s">
        <v>147</v>
      </c>
      <c r="C14" s="2" t="s">
        <v>148</v>
      </c>
      <c r="D14" s="2" t="s">
        <v>149</v>
      </c>
      <c r="E14" s="16" t="s">
        <v>150</v>
      </c>
      <c r="F14" s="5" t="s">
        <v>25</v>
      </c>
      <c r="G14" s="5" t="str">
        <f>HYPERLINK("mailto:spellerch16@ecu.edu","spellerch16@ecu.edu")</f>
        <v>spellerch16@ecu.edu</v>
      </c>
      <c r="H14" s="3" t="s">
        <v>156</v>
      </c>
      <c r="I14" s="2" t="s">
        <v>157</v>
      </c>
      <c r="J14" s="2" t="s">
        <v>30</v>
      </c>
      <c r="K14" s="2">
        <v>27858</v>
      </c>
      <c r="L14" s="2" t="s">
        <v>158</v>
      </c>
      <c r="M14" s="2" t="s">
        <v>159</v>
      </c>
      <c r="N14" s="16" t="s">
        <v>160</v>
      </c>
    </row>
    <row r="15" spans="1:14" s="2" customFormat="1">
      <c r="A15" s="5" t="s">
        <v>167</v>
      </c>
      <c r="B15" s="2" t="s">
        <v>68</v>
      </c>
      <c r="C15" s="2" t="s">
        <v>15</v>
      </c>
      <c r="D15" s="2" t="s">
        <v>15</v>
      </c>
      <c r="E15" s="16" t="s">
        <v>168</v>
      </c>
      <c r="F15" s="5" t="s">
        <v>25</v>
      </c>
      <c r="G15" s="16" t="s">
        <v>175</v>
      </c>
      <c r="H15" s="2" t="s">
        <v>176</v>
      </c>
      <c r="I15" s="2" t="s">
        <v>177</v>
      </c>
      <c r="J15" s="2" t="s">
        <v>30</v>
      </c>
      <c r="K15" s="2">
        <v>27224</v>
      </c>
      <c r="L15" s="2" t="s">
        <v>178</v>
      </c>
      <c r="M15" s="2" t="s">
        <v>179</v>
      </c>
      <c r="N15" s="16" t="s">
        <v>180</v>
      </c>
    </row>
    <row r="16" spans="1:14" s="2" customFormat="1">
      <c r="A16" s="5" t="s">
        <v>187</v>
      </c>
      <c r="B16" s="2" t="s">
        <v>68</v>
      </c>
      <c r="C16" s="2" t="s">
        <v>15</v>
      </c>
      <c r="D16" s="2" t="s">
        <v>15</v>
      </c>
      <c r="E16" s="12" t="s">
        <v>5195</v>
      </c>
      <c r="F16" s="5" t="s">
        <v>25</v>
      </c>
      <c r="G16" s="16" t="s">
        <v>188</v>
      </c>
      <c r="H16" s="3" t="s">
        <v>189</v>
      </c>
      <c r="I16" s="2" t="s">
        <v>190</v>
      </c>
      <c r="J16" s="2" t="s">
        <v>30</v>
      </c>
      <c r="K16" s="2">
        <v>28301</v>
      </c>
      <c r="L16" s="2" t="s">
        <v>191</v>
      </c>
      <c r="M16" s="2" t="s">
        <v>192</v>
      </c>
      <c r="N16" s="16" t="s">
        <v>193</v>
      </c>
    </row>
    <row r="17" spans="1:14" s="2" customFormat="1">
      <c r="A17" s="5" t="s">
        <v>199</v>
      </c>
      <c r="B17" s="2" t="s">
        <v>68</v>
      </c>
      <c r="C17" s="2" t="s">
        <v>15</v>
      </c>
      <c r="D17" s="2" t="s">
        <v>15</v>
      </c>
      <c r="E17" s="16" t="s">
        <v>5198</v>
      </c>
      <c r="F17" s="5" t="s">
        <v>25</v>
      </c>
      <c r="G17" s="16" t="s">
        <v>210</v>
      </c>
      <c r="H17" s="2" t="s">
        <v>205</v>
      </c>
      <c r="I17" s="2" t="s">
        <v>44</v>
      </c>
      <c r="J17" s="2" t="s">
        <v>30</v>
      </c>
      <c r="K17" s="2">
        <v>27401</v>
      </c>
      <c r="L17" s="2" t="s">
        <v>45</v>
      </c>
      <c r="M17" s="2" t="s">
        <v>212</v>
      </c>
      <c r="N17" s="16" t="s">
        <v>207</v>
      </c>
    </row>
    <row r="18" spans="1:14" s="2" customFormat="1">
      <c r="A18" s="5" t="s">
        <v>199</v>
      </c>
      <c r="B18" s="2" t="s">
        <v>200</v>
      </c>
      <c r="C18" s="2" t="s">
        <v>201</v>
      </c>
      <c r="D18" s="2" t="s">
        <v>202</v>
      </c>
      <c r="E18" s="16" t="s">
        <v>5198</v>
      </c>
      <c r="F18" s="5" t="s">
        <v>25</v>
      </c>
      <c r="G18" s="12" t="s">
        <v>203</v>
      </c>
      <c r="H18" s="2" t="s">
        <v>205</v>
      </c>
      <c r="I18" s="2" t="s">
        <v>44</v>
      </c>
      <c r="J18" s="2" t="s">
        <v>30</v>
      </c>
      <c r="K18" s="2">
        <v>27401</v>
      </c>
      <c r="L18" s="2" t="s">
        <v>45</v>
      </c>
      <c r="M18" s="2" t="s">
        <v>206</v>
      </c>
      <c r="N18" s="16" t="s">
        <v>207</v>
      </c>
    </row>
    <row r="19" spans="1:14" s="2" customFormat="1">
      <c r="A19" s="5" t="s">
        <v>213</v>
      </c>
      <c r="B19" s="2" t="s">
        <v>200</v>
      </c>
      <c r="C19" s="2" t="s">
        <v>15</v>
      </c>
      <c r="D19" s="2" t="s">
        <v>15</v>
      </c>
      <c r="E19" s="16" t="s">
        <v>214</v>
      </c>
      <c r="F19" s="5" t="s">
        <v>25</v>
      </c>
      <c r="G19" s="16" t="s">
        <v>215</v>
      </c>
      <c r="H19" s="2" t="s">
        <v>216</v>
      </c>
      <c r="I19" s="2" t="s">
        <v>44</v>
      </c>
      <c r="J19" s="2" t="s">
        <v>30</v>
      </c>
      <c r="K19" s="2">
        <v>27410</v>
      </c>
      <c r="L19" s="2" t="s">
        <v>45</v>
      </c>
      <c r="M19" s="2" t="s">
        <v>217</v>
      </c>
      <c r="N19" s="16" t="s">
        <v>218</v>
      </c>
    </row>
    <row r="20" spans="1:14" s="2" customFormat="1">
      <c r="A20" s="5" t="s">
        <v>213</v>
      </c>
      <c r="B20" s="2" t="s">
        <v>129</v>
      </c>
      <c r="C20" s="2" t="s">
        <v>15</v>
      </c>
      <c r="D20" s="2" t="s">
        <v>15</v>
      </c>
      <c r="E20" s="16" t="s">
        <v>214</v>
      </c>
      <c r="F20" s="5" t="s">
        <v>25</v>
      </c>
      <c r="G20" s="16" t="s">
        <v>215</v>
      </c>
      <c r="H20" s="2" t="s">
        <v>216</v>
      </c>
      <c r="I20" s="2" t="s">
        <v>44</v>
      </c>
      <c r="J20" s="2" t="s">
        <v>30</v>
      </c>
      <c r="K20" s="2">
        <v>27410</v>
      </c>
      <c r="L20" s="2" t="s">
        <v>45</v>
      </c>
      <c r="M20" s="2" t="s">
        <v>217</v>
      </c>
      <c r="N20" s="16" t="s">
        <v>218</v>
      </c>
    </row>
    <row r="21" spans="1:14" s="2" customFormat="1">
      <c r="A21" s="5" t="s">
        <v>223</v>
      </c>
      <c r="B21" s="2" t="s">
        <v>68</v>
      </c>
      <c r="C21" s="2" t="s">
        <v>15</v>
      </c>
      <c r="D21" s="2" t="s">
        <v>15</v>
      </c>
      <c r="E21" s="12" t="s">
        <v>5195</v>
      </c>
      <c r="F21" s="5" t="s">
        <v>25</v>
      </c>
      <c r="G21" s="16" t="s">
        <v>224</v>
      </c>
      <c r="H21" s="2" t="s">
        <v>225</v>
      </c>
      <c r="I21" s="2" t="s">
        <v>226</v>
      </c>
      <c r="J21" s="2" t="s">
        <v>30</v>
      </c>
      <c r="K21" s="2">
        <v>27607</v>
      </c>
      <c r="L21" s="2" t="s">
        <v>227</v>
      </c>
      <c r="M21" s="2" t="s">
        <v>228</v>
      </c>
      <c r="N21" s="16" t="s">
        <v>229</v>
      </c>
    </row>
    <row r="22" spans="1:14" s="2" customFormat="1">
      <c r="A22" s="5" t="s">
        <v>230</v>
      </c>
      <c r="B22" s="2" t="s">
        <v>200</v>
      </c>
      <c r="C22" s="2" t="s">
        <v>15</v>
      </c>
      <c r="D22" s="2" t="s">
        <v>15</v>
      </c>
      <c r="E22" s="12" t="s">
        <v>5195</v>
      </c>
      <c r="F22" s="5" t="s">
        <v>25</v>
      </c>
      <c r="G22" s="16" t="s">
        <v>231</v>
      </c>
      <c r="H22" s="2" t="s">
        <v>232</v>
      </c>
      <c r="I22" s="2" t="s">
        <v>190</v>
      </c>
      <c r="J22" s="2" t="s">
        <v>30</v>
      </c>
      <c r="K22" s="2">
        <v>28311</v>
      </c>
      <c r="L22" s="2" t="s">
        <v>191</v>
      </c>
      <c r="M22" s="2" t="s">
        <v>233</v>
      </c>
      <c r="N22" s="16" t="s">
        <v>234</v>
      </c>
    </row>
    <row r="23" spans="1:14" s="2" customFormat="1">
      <c r="A23" s="5" t="s">
        <v>238</v>
      </c>
      <c r="B23" s="2" t="s">
        <v>200</v>
      </c>
      <c r="C23" s="2" t="s">
        <v>15</v>
      </c>
      <c r="D23" s="2" t="s">
        <v>15</v>
      </c>
      <c r="E23" s="16" t="s">
        <v>239</v>
      </c>
      <c r="F23" s="5" t="s">
        <v>25</v>
      </c>
      <c r="G23" s="16" t="s">
        <v>241</v>
      </c>
      <c r="H23" s="2" t="s">
        <v>242</v>
      </c>
      <c r="I23" s="2" t="s">
        <v>44</v>
      </c>
      <c r="J23" s="2" t="s">
        <v>30</v>
      </c>
      <c r="K23" s="2">
        <v>27411</v>
      </c>
      <c r="L23" s="2" t="s">
        <v>45</v>
      </c>
      <c r="M23" s="2" t="s">
        <v>243</v>
      </c>
      <c r="N23" s="16" t="s">
        <v>244</v>
      </c>
    </row>
    <row r="24" spans="1:14" s="2" customFormat="1">
      <c r="A24" s="5" t="s">
        <v>238</v>
      </c>
      <c r="B24" s="2" t="s">
        <v>68</v>
      </c>
      <c r="C24" s="2" t="s">
        <v>15</v>
      </c>
      <c r="D24" s="2" t="s">
        <v>15</v>
      </c>
      <c r="E24" s="16" t="s">
        <v>239</v>
      </c>
      <c r="F24" s="5" t="s">
        <v>25</v>
      </c>
      <c r="G24" s="16" t="s">
        <v>249</v>
      </c>
      <c r="H24" s="2" t="s">
        <v>251</v>
      </c>
      <c r="I24" s="2" t="s">
        <v>44</v>
      </c>
      <c r="J24" s="2" t="s">
        <v>30</v>
      </c>
      <c r="K24" s="2">
        <v>27411</v>
      </c>
      <c r="L24" s="2" t="s">
        <v>45</v>
      </c>
      <c r="M24" s="2" t="s">
        <v>252</v>
      </c>
      <c r="N24" s="5" t="s">
        <v>253</v>
      </c>
    </row>
    <row r="25" spans="1:14" s="2" customFormat="1">
      <c r="A25" s="5" t="s">
        <v>254</v>
      </c>
      <c r="B25" s="2" t="s">
        <v>68</v>
      </c>
      <c r="C25" s="4" t="s">
        <v>15</v>
      </c>
      <c r="D25" s="4" t="s">
        <v>15</v>
      </c>
      <c r="E25" s="16" t="s">
        <v>255</v>
      </c>
      <c r="F25" s="5" t="s">
        <v>25</v>
      </c>
      <c r="G25" s="16" t="s">
        <v>260</v>
      </c>
      <c r="H25" s="2" t="s">
        <v>261</v>
      </c>
      <c r="I25" s="2" t="s">
        <v>121</v>
      </c>
      <c r="J25" s="2" t="s">
        <v>30</v>
      </c>
      <c r="K25" s="2">
        <v>27707</v>
      </c>
      <c r="L25" s="2" t="s">
        <v>121</v>
      </c>
      <c r="M25" s="2" t="s">
        <v>263</v>
      </c>
      <c r="N25" s="16" t="s">
        <v>264</v>
      </c>
    </row>
    <row r="26" spans="1:14" s="2" customFormat="1">
      <c r="A26" s="5" t="s">
        <v>265</v>
      </c>
      <c r="B26" s="2" t="s">
        <v>68</v>
      </c>
      <c r="C26" s="2" t="s">
        <v>15</v>
      </c>
      <c r="D26" s="2" t="s">
        <v>15</v>
      </c>
      <c r="E26" s="12" t="s">
        <v>5195</v>
      </c>
      <c r="F26" s="5" t="s">
        <v>25</v>
      </c>
      <c r="G26" s="16" t="s">
        <v>266</v>
      </c>
      <c r="H26" s="2" t="s">
        <v>267</v>
      </c>
      <c r="I26" s="2" t="s">
        <v>226</v>
      </c>
      <c r="J26" s="2" t="s">
        <v>30</v>
      </c>
      <c r="K26" s="2">
        <v>27695</v>
      </c>
      <c r="L26" s="2" t="s">
        <v>227</v>
      </c>
      <c r="M26" s="2" t="s">
        <v>268</v>
      </c>
      <c r="N26" s="16" t="s">
        <v>264</v>
      </c>
    </row>
    <row r="27" spans="1:14" s="2" customFormat="1">
      <c r="A27" s="5" t="s">
        <v>265</v>
      </c>
      <c r="B27" s="2" t="s">
        <v>99</v>
      </c>
      <c r="C27" s="2" t="s">
        <v>15</v>
      </c>
      <c r="D27" s="2" t="s">
        <v>15</v>
      </c>
      <c r="E27" s="12" t="s">
        <v>5195</v>
      </c>
      <c r="F27" s="5" t="s">
        <v>25</v>
      </c>
      <c r="G27" s="16" t="s">
        <v>272</v>
      </c>
      <c r="H27" s="2" t="s">
        <v>267</v>
      </c>
      <c r="I27" s="2" t="s">
        <v>226</v>
      </c>
      <c r="J27" s="2" t="s">
        <v>30</v>
      </c>
      <c r="K27" s="2">
        <v>27695</v>
      </c>
      <c r="L27" s="2" t="s">
        <v>227</v>
      </c>
      <c r="M27" s="2" t="s">
        <v>268</v>
      </c>
      <c r="N27" s="16" t="s">
        <v>264</v>
      </c>
    </row>
    <row r="28" spans="1:14" s="2" customFormat="1">
      <c r="A28" s="5" t="s">
        <v>274</v>
      </c>
      <c r="B28" s="2" t="s">
        <v>38</v>
      </c>
      <c r="C28" s="2" t="s">
        <v>275</v>
      </c>
      <c r="D28" s="2" t="s">
        <v>276</v>
      </c>
      <c r="E28" s="16" t="s">
        <v>277</v>
      </c>
      <c r="F28" s="5" t="s">
        <v>25</v>
      </c>
      <c r="G28" s="16" t="s">
        <v>278</v>
      </c>
      <c r="H28" s="4"/>
      <c r="I28" s="2" t="s">
        <v>282</v>
      </c>
      <c r="J28" s="2" t="s">
        <v>30</v>
      </c>
      <c r="K28" s="4"/>
      <c r="L28" s="2" t="s">
        <v>284</v>
      </c>
      <c r="M28" s="2" t="s">
        <v>285</v>
      </c>
      <c r="N28" s="16" t="s">
        <v>286</v>
      </c>
    </row>
    <row r="29" spans="1:14" s="2" customFormat="1">
      <c r="A29" s="5" t="s">
        <v>288</v>
      </c>
      <c r="B29" s="2" t="s">
        <v>289</v>
      </c>
      <c r="C29" s="4"/>
      <c r="D29" s="4"/>
      <c r="E29" s="12" t="s">
        <v>5195</v>
      </c>
      <c r="F29" s="5" t="s">
        <v>25</v>
      </c>
      <c r="G29" s="16" t="s">
        <v>290</v>
      </c>
      <c r="H29" s="4"/>
      <c r="I29" s="2" t="s">
        <v>291</v>
      </c>
      <c r="J29" s="2" t="s">
        <v>30</v>
      </c>
      <c r="K29" s="2">
        <v>27101</v>
      </c>
      <c r="L29" s="2" t="s">
        <v>292</v>
      </c>
      <c r="M29" s="4"/>
      <c r="N29" s="16" t="s">
        <v>293</v>
      </c>
    </row>
    <row r="30" spans="1:14" s="2" customFormat="1">
      <c r="A30" s="5" t="s">
        <v>294</v>
      </c>
      <c r="B30" s="2" t="s">
        <v>138</v>
      </c>
      <c r="C30" s="2" t="s">
        <v>319</v>
      </c>
      <c r="D30" s="2" t="s">
        <v>27</v>
      </c>
      <c r="E30" s="16" t="s">
        <v>302</v>
      </c>
      <c r="F30" s="5" t="s">
        <v>25</v>
      </c>
      <c r="G30" s="5" t="s">
        <v>320</v>
      </c>
      <c r="H30" s="2" t="s">
        <v>304</v>
      </c>
      <c r="I30" s="2" t="s">
        <v>305</v>
      </c>
      <c r="J30" s="2" t="s">
        <v>30</v>
      </c>
      <c r="K30" s="2">
        <v>28804</v>
      </c>
      <c r="L30" s="2" t="s">
        <v>306</v>
      </c>
      <c r="M30" s="2" t="s">
        <v>307</v>
      </c>
      <c r="N30" s="16" t="s">
        <v>308</v>
      </c>
    </row>
    <row r="31" spans="1:14" s="2" customFormat="1">
      <c r="A31" s="5" t="s">
        <v>294</v>
      </c>
      <c r="B31" s="2" t="s">
        <v>38</v>
      </c>
      <c r="C31" s="11" t="s">
        <v>313</v>
      </c>
      <c r="D31" s="4" t="s">
        <v>315</v>
      </c>
      <c r="E31" s="16" t="s">
        <v>302</v>
      </c>
      <c r="F31" s="5" t="s">
        <v>25</v>
      </c>
      <c r="G31" s="16" t="s">
        <v>316</v>
      </c>
      <c r="H31" s="2" t="s">
        <v>304</v>
      </c>
      <c r="I31" s="2" t="s">
        <v>305</v>
      </c>
      <c r="J31" s="2" t="s">
        <v>30</v>
      </c>
      <c r="K31" s="2">
        <v>28804</v>
      </c>
      <c r="L31" s="2" t="s">
        <v>306</v>
      </c>
      <c r="M31" s="2" t="s">
        <v>307</v>
      </c>
      <c r="N31" s="16" t="s">
        <v>308</v>
      </c>
    </row>
    <row r="32" spans="1:14" s="2" customFormat="1">
      <c r="A32" s="5" t="s">
        <v>294</v>
      </c>
      <c r="B32" s="2" t="s">
        <v>200</v>
      </c>
      <c r="C32" s="2" t="s">
        <v>296</v>
      </c>
      <c r="D32" s="2" t="s">
        <v>300</v>
      </c>
      <c r="E32" s="16" t="s">
        <v>302</v>
      </c>
      <c r="F32" s="5" t="s">
        <v>25</v>
      </c>
      <c r="G32" s="5" t="s">
        <v>303</v>
      </c>
      <c r="H32" s="2" t="s">
        <v>304</v>
      </c>
      <c r="I32" s="2" t="s">
        <v>305</v>
      </c>
      <c r="J32" s="2" t="s">
        <v>30</v>
      </c>
      <c r="K32" s="2">
        <v>28804</v>
      </c>
      <c r="L32" s="2" t="s">
        <v>306</v>
      </c>
      <c r="M32" s="2" t="s">
        <v>307</v>
      </c>
      <c r="N32" s="16" t="s">
        <v>308</v>
      </c>
    </row>
    <row r="33" spans="1:14" s="2" customFormat="1">
      <c r="A33" s="5" t="s">
        <v>326</v>
      </c>
      <c r="B33" s="2" t="s">
        <v>200</v>
      </c>
      <c r="C33" s="2" t="s">
        <v>15</v>
      </c>
      <c r="D33" s="2" t="s">
        <v>15</v>
      </c>
      <c r="E33" s="16" t="s">
        <v>327</v>
      </c>
      <c r="F33" s="5" t="s">
        <v>25</v>
      </c>
      <c r="G33" s="16" t="s">
        <v>328</v>
      </c>
      <c r="H33" s="2" t="s">
        <v>333</v>
      </c>
      <c r="I33" s="2" t="s">
        <v>322</v>
      </c>
      <c r="J33" s="2" t="s">
        <v>30</v>
      </c>
      <c r="K33" s="2">
        <v>28223</v>
      </c>
      <c r="L33" s="2" t="s">
        <v>334</v>
      </c>
      <c r="M33" s="2" t="s">
        <v>335</v>
      </c>
      <c r="N33" s="16" t="s">
        <v>336</v>
      </c>
    </row>
    <row r="34" spans="1:14" s="2" customFormat="1">
      <c r="A34" s="5" t="s">
        <v>338</v>
      </c>
      <c r="B34" s="2" t="s">
        <v>200</v>
      </c>
      <c r="C34" s="2" t="s">
        <v>15</v>
      </c>
      <c r="D34" s="2" t="s">
        <v>15</v>
      </c>
      <c r="E34" s="16" t="s">
        <v>339</v>
      </c>
      <c r="F34" s="5" t="s">
        <v>25</v>
      </c>
      <c r="G34" s="16" t="s">
        <v>340</v>
      </c>
      <c r="H34" s="2" t="s">
        <v>341</v>
      </c>
      <c r="I34" s="2" t="s">
        <v>44</v>
      </c>
      <c r="J34" s="2" t="s">
        <v>30</v>
      </c>
      <c r="K34" s="2">
        <v>27413</v>
      </c>
      <c r="L34" s="2" t="s">
        <v>45</v>
      </c>
      <c r="M34" s="2" t="s">
        <v>342</v>
      </c>
      <c r="N34" s="16" t="s">
        <v>343</v>
      </c>
    </row>
    <row r="35" spans="1:14" s="2" customFormat="1">
      <c r="A35" s="5" t="s">
        <v>338</v>
      </c>
      <c r="B35" s="2" t="s">
        <v>138</v>
      </c>
      <c r="C35" s="2" t="s">
        <v>15</v>
      </c>
      <c r="D35" s="2" t="s">
        <v>15</v>
      </c>
      <c r="E35" s="16" t="s">
        <v>339</v>
      </c>
      <c r="F35" s="5" t="s">
        <v>25</v>
      </c>
      <c r="G35" s="16" t="s">
        <v>350</v>
      </c>
      <c r="H35" s="2" t="s">
        <v>341</v>
      </c>
      <c r="I35" s="2" t="s">
        <v>44</v>
      </c>
      <c r="J35" s="2" t="s">
        <v>30</v>
      </c>
      <c r="K35" s="2">
        <v>27413</v>
      </c>
      <c r="L35" s="2" t="s">
        <v>45</v>
      </c>
      <c r="M35" s="2" t="s">
        <v>342</v>
      </c>
      <c r="N35" s="16" t="s">
        <v>343</v>
      </c>
    </row>
    <row r="36" spans="1:14" s="2" customFormat="1">
      <c r="A36" s="5" t="s">
        <v>338</v>
      </c>
      <c r="B36" s="2" t="s">
        <v>353</v>
      </c>
      <c r="C36" s="2" t="s">
        <v>15</v>
      </c>
      <c r="D36" s="2" t="s">
        <v>15</v>
      </c>
      <c r="E36" s="16" t="s">
        <v>339</v>
      </c>
      <c r="F36" s="5" t="s">
        <v>25</v>
      </c>
      <c r="G36" s="16" t="s">
        <v>354</v>
      </c>
      <c r="H36" s="2" t="s">
        <v>341</v>
      </c>
      <c r="I36" s="2" t="s">
        <v>44</v>
      </c>
      <c r="J36" s="2" t="s">
        <v>30</v>
      </c>
      <c r="K36" s="2">
        <v>27413</v>
      </c>
      <c r="L36" s="2" t="s">
        <v>45</v>
      </c>
      <c r="M36" s="2" t="s">
        <v>342</v>
      </c>
      <c r="N36" s="16" t="s">
        <v>343</v>
      </c>
    </row>
    <row r="37" spans="1:14" s="2" customFormat="1">
      <c r="A37" s="5" t="s">
        <v>359</v>
      </c>
      <c r="B37" s="2" t="s">
        <v>200</v>
      </c>
      <c r="C37" s="2" t="s">
        <v>15</v>
      </c>
      <c r="E37" s="16" t="s">
        <v>360</v>
      </c>
      <c r="F37" s="5" t="s">
        <v>25</v>
      </c>
      <c r="G37" s="16" t="s">
        <v>361</v>
      </c>
      <c r="H37" s="2" t="s">
        <v>365</v>
      </c>
      <c r="I37" s="2" t="s">
        <v>366</v>
      </c>
      <c r="J37" s="2" t="s">
        <v>30</v>
      </c>
      <c r="K37" s="2">
        <v>28372</v>
      </c>
      <c r="L37" s="2" t="s">
        <v>368</v>
      </c>
      <c r="M37" s="2" t="s">
        <v>369</v>
      </c>
      <c r="N37" s="16" t="s">
        <v>370</v>
      </c>
    </row>
    <row r="38" spans="1:14" s="2" customFormat="1">
      <c r="A38" s="5" t="s">
        <v>372</v>
      </c>
      <c r="B38" s="2" t="s">
        <v>373</v>
      </c>
      <c r="C38" s="2" t="s">
        <v>5185</v>
      </c>
      <c r="D38" s="2" t="s">
        <v>2203</v>
      </c>
      <c r="E38" s="16" t="s">
        <v>5187</v>
      </c>
      <c r="F38" s="5" t="s">
        <v>25</v>
      </c>
      <c r="G38" s="12" t="s">
        <v>5186</v>
      </c>
      <c r="H38" s="2" t="s">
        <v>380</v>
      </c>
      <c r="I38" s="2" t="s">
        <v>381</v>
      </c>
      <c r="J38" s="2" t="s">
        <v>30</v>
      </c>
      <c r="K38" s="2">
        <v>28403</v>
      </c>
      <c r="L38" s="2" t="s">
        <v>382</v>
      </c>
      <c r="M38" s="2" t="s">
        <v>383</v>
      </c>
      <c r="N38" s="16" t="s">
        <v>384</v>
      </c>
    </row>
    <row r="39" spans="1:14" s="2" customFormat="1">
      <c r="A39" s="5" t="s">
        <v>385</v>
      </c>
      <c r="B39" s="2" t="s">
        <v>200</v>
      </c>
      <c r="C39" s="2" t="s">
        <v>386</v>
      </c>
      <c r="D39" s="2" t="s">
        <v>387</v>
      </c>
      <c r="E39" s="16" t="s">
        <v>374</v>
      </c>
      <c r="F39" s="5" t="s">
        <v>25</v>
      </c>
      <c r="G39" s="12" t="s">
        <v>393</v>
      </c>
      <c r="H39" s="2" t="s">
        <v>380</v>
      </c>
      <c r="I39" s="2" t="s">
        <v>381</v>
      </c>
      <c r="J39" s="2" t="s">
        <v>30</v>
      </c>
      <c r="K39" s="2">
        <v>28403</v>
      </c>
      <c r="L39" s="2" t="s">
        <v>382</v>
      </c>
      <c r="M39" s="2" t="s">
        <v>383</v>
      </c>
      <c r="N39" s="16" t="s">
        <v>384</v>
      </c>
    </row>
    <row r="40" spans="1:14" s="2" customFormat="1">
      <c r="A40" s="5" t="s">
        <v>394</v>
      </c>
      <c r="B40" s="2" t="s">
        <v>68</v>
      </c>
      <c r="C40" s="2" t="s">
        <v>15</v>
      </c>
      <c r="D40" s="2" t="s">
        <v>15</v>
      </c>
      <c r="E40" s="16" t="s">
        <v>395</v>
      </c>
      <c r="F40" s="5" t="s">
        <v>25</v>
      </c>
      <c r="G40" s="16" t="s">
        <v>399</v>
      </c>
      <c r="H40" s="2" t="s">
        <v>400</v>
      </c>
      <c r="I40" s="2" t="s">
        <v>291</v>
      </c>
      <c r="J40" s="2" t="s">
        <v>30</v>
      </c>
      <c r="K40" s="2">
        <v>27109</v>
      </c>
      <c r="L40" s="2" t="s">
        <v>292</v>
      </c>
      <c r="M40" s="2" t="s">
        <v>401</v>
      </c>
      <c r="N40" s="16" t="s">
        <v>402</v>
      </c>
    </row>
    <row r="41" spans="1:14" s="2" customFormat="1">
      <c r="A41" s="5" t="s">
        <v>403</v>
      </c>
      <c r="B41" s="2" t="s">
        <v>68</v>
      </c>
      <c r="C41" s="2" t="s">
        <v>15</v>
      </c>
      <c r="D41" s="2" t="s">
        <v>15</v>
      </c>
      <c r="E41" s="16" t="s">
        <v>404</v>
      </c>
      <c r="F41" s="5" t="s">
        <v>25</v>
      </c>
      <c r="G41" s="16" t="s">
        <v>406</v>
      </c>
      <c r="H41" s="2" t="s">
        <v>407</v>
      </c>
      <c r="I41" s="2" t="s">
        <v>408</v>
      </c>
      <c r="J41" s="2" t="s">
        <v>30</v>
      </c>
      <c r="K41" s="2">
        <v>28723</v>
      </c>
      <c r="L41" s="2" t="s">
        <v>409</v>
      </c>
      <c r="M41" s="2" t="s">
        <v>410</v>
      </c>
      <c r="N41" s="16" t="s">
        <v>411</v>
      </c>
    </row>
    <row r="42" spans="1:14" s="2" customFormat="1">
      <c r="A42" s="5" t="s">
        <v>412</v>
      </c>
      <c r="B42" s="2" t="s">
        <v>68</v>
      </c>
      <c r="C42" s="4" t="s">
        <v>15</v>
      </c>
      <c r="D42" s="4" t="s">
        <v>15</v>
      </c>
      <c r="E42" s="16" t="s">
        <v>413</v>
      </c>
      <c r="F42" s="5" t="s">
        <v>25</v>
      </c>
      <c r="G42" s="16" t="s">
        <v>418</v>
      </c>
      <c r="H42" s="2" t="s">
        <v>420</v>
      </c>
      <c r="I42" s="2" t="s">
        <v>226</v>
      </c>
      <c r="J42" s="2" t="s">
        <v>30</v>
      </c>
      <c r="K42" s="2">
        <v>27604</v>
      </c>
      <c r="L42" s="2" t="s">
        <v>227</v>
      </c>
      <c r="M42" s="4"/>
      <c r="N42" s="16" t="s">
        <v>421</v>
      </c>
    </row>
  </sheetData>
  <conditionalFormatting sqref="E38">
    <cfRule type="cellIs" dxfId="7" priority="1" stopIfTrue="1" operator="equal">
      <formula>"x"</formula>
    </cfRule>
  </conditionalFormatting>
  <conditionalFormatting sqref="E38">
    <cfRule type="cellIs" dxfId="6" priority="2" stopIfTrue="1" operator="equal">
      <formula>"c"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opLeftCell="A169" workbookViewId="0">
      <selection activeCell="M70" sqref="M70"/>
    </sheetView>
  </sheetViews>
  <sheetFormatPr defaultRowHeight="15"/>
  <cols>
    <col min="12" max="12" width="16.77734375" customWidth="1"/>
    <col min="13" max="13" width="19.5546875" customWidth="1"/>
  </cols>
  <sheetData>
    <row r="1" spans="1:15" s="2" customFormat="1">
      <c r="A1" s="5" t="s">
        <v>423</v>
      </c>
      <c r="B1" s="2" t="s">
        <v>440</v>
      </c>
      <c r="C1" s="2" t="s">
        <v>441</v>
      </c>
      <c r="D1" s="2" t="s">
        <v>442</v>
      </c>
      <c r="E1" s="5" t="s">
        <v>443</v>
      </c>
      <c r="F1" s="5" t="s">
        <v>433</v>
      </c>
      <c r="G1" s="16" t="s">
        <v>444</v>
      </c>
      <c r="H1" s="2" t="s">
        <v>435</v>
      </c>
      <c r="I1" s="2" t="s">
        <v>305</v>
      </c>
      <c r="J1" s="2" t="s">
        <v>30</v>
      </c>
      <c r="K1" s="2">
        <v>28801</v>
      </c>
      <c r="L1" s="2" t="s">
        <v>306</v>
      </c>
      <c r="M1" s="2" t="s">
        <v>445</v>
      </c>
      <c r="N1" s="5" t="s">
        <v>437</v>
      </c>
    </row>
    <row r="2" spans="1:15" s="2" customFormat="1">
      <c r="A2" s="5" t="s">
        <v>423</v>
      </c>
      <c r="B2" s="2" t="s">
        <v>99</v>
      </c>
      <c r="C2" s="2" t="s">
        <v>455</v>
      </c>
      <c r="D2" s="2" t="s">
        <v>456</v>
      </c>
      <c r="E2" s="5" t="str">
        <f>HYPERLINK("https://twitter.com/CaseyBlakeACT","@CaseyBlakeACT")</f>
        <v>@CaseyBlakeACT</v>
      </c>
      <c r="F2" s="5" t="s">
        <v>433</v>
      </c>
      <c r="G2" s="16" t="s">
        <v>458</v>
      </c>
      <c r="H2" s="2" t="s">
        <v>435</v>
      </c>
      <c r="I2" s="2" t="s">
        <v>305</v>
      </c>
      <c r="J2" s="2" t="s">
        <v>30</v>
      </c>
      <c r="K2" s="2">
        <v>28801</v>
      </c>
      <c r="L2" s="2" t="s">
        <v>306</v>
      </c>
      <c r="M2" s="2" t="s">
        <v>460</v>
      </c>
      <c r="N2" s="16" t="s">
        <v>437</v>
      </c>
    </row>
    <row r="3" spans="1:15" s="2" customFormat="1">
      <c r="A3" s="5" t="s">
        <v>423</v>
      </c>
      <c r="B3" s="2" t="s">
        <v>484</v>
      </c>
      <c r="C3" s="2" t="s">
        <v>485</v>
      </c>
      <c r="D3" s="2" t="s">
        <v>486</v>
      </c>
      <c r="E3" s="16" t="s">
        <v>487</v>
      </c>
      <c r="F3" s="5" t="s">
        <v>433</v>
      </c>
      <c r="G3" s="16" t="s">
        <v>488</v>
      </c>
      <c r="H3" s="2" t="s">
        <v>435</v>
      </c>
      <c r="I3" s="2" t="s">
        <v>305</v>
      </c>
      <c r="J3" s="2" t="s">
        <v>30</v>
      </c>
      <c r="K3" s="2">
        <v>28801</v>
      </c>
      <c r="L3" s="2" t="s">
        <v>306</v>
      </c>
      <c r="M3" s="2" t="s">
        <v>493</v>
      </c>
      <c r="N3" s="16" t="s">
        <v>437</v>
      </c>
    </row>
    <row r="4" spans="1:15" s="2" customFormat="1">
      <c r="A4" s="5" t="s">
        <v>423</v>
      </c>
      <c r="B4" s="2" t="s">
        <v>461</v>
      </c>
      <c r="C4" s="2" t="s">
        <v>462</v>
      </c>
      <c r="D4" s="2" t="s">
        <v>463</v>
      </c>
      <c r="E4" s="5" t="s">
        <v>464</v>
      </c>
      <c r="F4" s="5" t="s">
        <v>433</v>
      </c>
      <c r="G4" s="16" t="s">
        <v>466</v>
      </c>
      <c r="H4" s="2" t="s">
        <v>435</v>
      </c>
      <c r="I4" s="2" t="s">
        <v>305</v>
      </c>
      <c r="J4" s="2" t="s">
        <v>30</v>
      </c>
      <c r="K4" s="2">
        <v>28801</v>
      </c>
      <c r="L4" s="2" t="s">
        <v>306</v>
      </c>
      <c r="M4" s="2" t="s">
        <v>467</v>
      </c>
      <c r="N4" s="16" t="s">
        <v>437</v>
      </c>
    </row>
    <row r="5" spans="1:15" s="2" customFormat="1">
      <c r="A5" s="5" t="s">
        <v>423</v>
      </c>
      <c r="B5" s="2" t="s">
        <v>474</v>
      </c>
      <c r="C5" s="2" t="s">
        <v>246</v>
      </c>
      <c r="D5" s="2" t="s">
        <v>475</v>
      </c>
      <c r="E5" s="5" t="s">
        <v>476</v>
      </c>
      <c r="F5" s="5" t="s">
        <v>433</v>
      </c>
      <c r="G5" s="16" t="s">
        <v>477</v>
      </c>
      <c r="H5" s="2" t="s">
        <v>435</v>
      </c>
      <c r="I5" s="2" t="s">
        <v>305</v>
      </c>
      <c r="J5" s="2" t="s">
        <v>30</v>
      </c>
      <c r="K5" s="2">
        <v>28801</v>
      </c>
      <c r="L5" s="2" t="s">
        <v>306</v>
      </c>
      <c r="M5" s="2" t="s">
        <v>479</v>
      </c>
      <c r="N5" s="16" t="s">
        <v>437</v>
      </c>
    </row>
    <row r="6" spans="1:15" s="2" customFormat="1">
      <c r="A6" s="5" t="s">
        <v>423</v>
      </c>
      <c r="B6" s="2" t="s">
        <v>424</v>
      </c>
      <c r="C6" s="2" t="s">
        <v>425</v>
      </c>
      <c r="D6" s="2" t="s">
        <v>426</v>
      </c>
      <c r="E6" s="5" t="s">
        <v>427</v>
      </c>
      <c r="F6" s="5" t="s">
        <v>433</v>
      </c>
      <c r="G6" s="16" t="s">
        <v>434</v>
      </c>
      <c r="H6" s="2" t="s">
        <v>435</v>
      </c>
      <c r="I6" s="2" t="s">
        <v>305</v>
      </c>
      <c r="J6" s="2" t="s">
        <v>30</v>
      </c>
      <c r="K6" s="2">
        <v>28801</v>
      </c>
      <c r="L6" s="2" t="s">
        <v>306</v>
      </c>
      <c r="M6" s="2" t="s">
        <v>436</v>
      </c>
      <c r="N6" s="16" t="s">
        <v>437</v>
      </c>
    </row>
    <row r="7" spans="1:15" s="2" customFormat="1">
      <c r="A7" s="5" t="s">
        <v>423</v>
      </c>
      <c r="B7" s="2" t="s">
        <v>446</v>
      </c>
      <c r="C7" s="2" t="s">
        <v>447</v>
      </c>
      <c r="D7" s="2" t="s">
        <v>448</v>
      </c>
      <c r="E7" s="5" t="s">
        <v>449</v>
      </c>
      <c r="F7" s="5" t="s">
        <v>433</v>
      </c>
      <c r="G7" s="16" t="s">
        <v>450</v>
      </c>
      <c r="H7" s="2" t="s">
        <v>435</v>
      </c>
      <c r="I7" s="2" t="s">
        <v>305</v>
      </c>
      <c r="J7" s="2" t="s">
        <v>30</v>
      </c>
      <c r="K7" s="2">
        <v>28801</v>
      </c>
      <c r="L7" s="2" t="s">
        <v>306</v>
      </c>
      <c r="M7" s="2" t="s">
        <v>451</v>
      </c>
      <c r="N7" s="5" t="s">
        <v>437</v>
      </c>
    </row>
    <row r="8" spans="1:15" s="2" customFormat="1">
      <c r="A8" s="5" t="s">
        <v>423</v>
      </c>
      <c r="B8" s="2" t="s">
        <v>468</v>
      </c>
      <c r="C8" s="2" t="s">
        <v>469</v>
      </c>
      <c r="D8" s="2" t="s">
        <v>470</v>
      </c>
      <c r="E8" s="5" t="s">
        <v>471</v>
      </c>
      <c r="F8" s="5" t="s">
        <v>433</v>
      </c>
      <c r="G8" s="16" t="s">
        <v>472</v>
      </c>
      <c r="H8" s="2" t="s">
        <v>435</v>
      </c>
      <c r="I8" s="2" t="s">
        <v>305</v>
      </c>
      <c r="J8" s="2" t="s">
        <v>30</v>
      </c>
      <c r="K8" s="2">
        <v>28801</v>
      </c>
      <c r="L8" s="2" t="s">
        <v>306</v>
      </c>
      <c r="M8" s="2" t="s">
        <v>473</v>
      </c>
      <c r="N8" s="5" t="s">
        <v>437</v>
      </c>
    </row>
    <row r="9" spans="1:15" s="2" customFormat="1">
      <c r="A9" s="5" t="s">
        <v>423</v>
      </c>
      <c r="B9" s="2" t="s">
        <v>650</v>
      </c>
      <c r="C9" s="4" t="s">
        <v>651</v>
      </c>
      <c r="D9" s="4" t="s">
        <v>652</v>
      </c>
      <c r="E9" s="16" t="s">
        <v>653</v>
      </c>
      <c r="F9" s="5" t="s">
        <v>433</v>
      </c>
      <c r="G9" s="5" t="s">
        <v>654</v>
      </c>
      <c r="H9" s="2" t="s">
        <v>435</v>
      </c>
      <c r="I9" s="2" t="s">
        <v>305</v>
      </c>
      <c r="J9" s="2" t="s">
        <v>30</v>
      </c>
      <c r="K9" s="2">
        <v>28801</v>
      </c>
      <c r="L9" s="2" t="s">
        <v>306</v>
      </c>
      <c r="M9" s="2" t="s">
        <v>445</v>
      </c>
      <c r="N9" s="5" t="s">
        <v>437</v>
      </c>
    </row>
    <row r="10" spans="1:15" s="2" customFormat="1">
      <c r="A10" s="5" t="s">
        <v>423</v>
      </c>
      <c r="B10" s="2" t="s">
        <v>68</v>
      </c>
      <c r="C10" s="4"/>
      <c r="D10" s="4"/>
      <c r="E10" s="5" t="str">
        <f>HYPERLINK("https://twitter.com/asheville","@asheville")</f>
        <v>@asheville</v>
      </c>
      <c r="F10" s="5" t="s">
        <v>433</v>
      </c>
      <c r="G10" s="16" t="s">
        <v>453</v>
      </c>
      <c r="H10" s="2" t="s">
        <v>435</v>
      </c>
      <c r="I10" s="2" t="s">
        <v>305</v>
      </c>
      <c r="J10" s="2" t="s">
        <v>30</v>
      </c>
      <c r="K10" s="2">
        <v>28801</v>
      </c>
      <c r="L10" s="2" t="s">
        <v>306</v>
      </c>
      <c r="M10" s="2" t="s">
        <v>454</v>
      </c>
      <c r="N10" s="5" t="s">
        <v>437</v>
      </c>
    </row>
    <row r="11" spans="1:15" s="2" customFormat="1">
      <c r="A11" s="5" t="s">
        <v>495</v>
      </c>
      <c r="B11" s="2" t="s">
        <v>554</v>
      </c>
      <c r="C11" s="2" t="s">
        <v>555</v>
      </c>
      <c r="D11" s="2" t="s">
        <v>556</v>
      </c>
      <c r="E11" s="5" t="s">
        <v>557</v>
      </c>
      <c r="F11" s="10" t="s">
        <v>433</v>
      </c>
      <c r="G11" s="16" t="s">
        <v>558</v>
      </c>
      <c r="H11" s="2" t="s">
        <v>501</v>
      </c>
      <c r="I11" s="4" t="s">
        <v>559</v>
      </c>
      <c r="J11" s="4" t="s">
        <v>30</v>
      </c>
      <c r="K11" s="4">
        <v>28027</v>
      </c>
      <c r="L11" s="4" t="s">
        <v>334</v>
      </c>
      <c r="M11" s="4" t="s">
        <v>560</v>
      </c>
      <c r="N11" s="5" t="s">
        <v>503</v>
      </c>
      <c r="O11" s="4"/>
    </row>
    <row r="12" spans="1:15" s="2" customFormat="1">
      <c r="A12" s="5" t="s">
        <v>495</v>
      </c>
      <c r="B12" s="2" t="s">
        <v>612</v>
      </c>
      <c r="C12" s="2" t="s">
        <v>613</v>
      </c>
      <c r="D12" s="2" t="s">
        <v>196</v>
      </c>
      <c r="E12" s="5" t="s">
        <v>614</v>
      </c>
      <c r="F12" s="5" t="s">
        <v>433</v>
      </c>
      <c r="G12" s="16" t="s">
        <v>615</v>
      </c>
      <c r="H12" s="2" t="s">
        <v>501</v>
      </c>
      <c r="I12" s="2" t="s">
        <v>322</v>
      </c>
      <c r="J12" s="2" t="s">
        <v>30</v>
      </c>
      <c r="K12" s="2">
        <v>28202</v>
      </c>
      <c r="L12" s="2" t="s">
        <v>334</v>
      </c>
      <c r="M12" s="2" t="s">
        <v>616</v>
      </c>
      <c r="N12" s="16" t="s">
        <v>503</v>
      </c>
    </row>
    <row r="13" spans="1:15" s="2" customFormat="1">
      <c r="A13" s="5" t="s">
        <v>495</v>
      </c>
      <c r="B13" s="2" t="s">
        <v>607</v>
      </c>
      <c r="C13" s="2" t="s">
        <v>608</v>
      </c>
      <c r="D13" s="2" t="s">
        <v>609</v>
      </c>
      <c r="E13" s="16" t="s">
        <v>610</v>
      </c>
      <c r="F13" s="5" t="s">
        <v>433</v>
      </c>
      <c r="G13" s="16" t="s">
        <v>611</v>
      </c>
      <c r="H13" s="2" t="s">
        <v>501</v>
      </c>
      <c r="I13" s="2" t="s">
        <v>322</v>
      </c>
      <c r="J13" s="2" t="s">
        <v>30</v>
      </c>
      <c r="K13" s="2">
        <v>28202</v>
      </c>
      <c r="L13" s="2" t="s">
        <v>334</v>
      </c>
      <c r="M13" s="2" t="s">
        <v>525</v>
      </c>
      <c r="N13" s="5" t="s">
        <v>503</v>
      </c>
    </row>
    <row r="14" spans="1:15" s="2" customFormat="1">
      <c r="A14" s="5" t="s">
        <v>495</v>
      </c>
      <c r="B14" s="2" t="s">
        <v>597</v>
      </c>
      <c r="C14" s="2" t="s">
        <v>441</v>
      </c>
      <c r="D14" s="2" t="s">
        <v>598</v>
      </c>
      <c r="E14" s="5" t="s">
        <v>599</v>
      </c>
      <c r="F14" s="5" t="s">
        <v>433</v>
      </c>
      <c r="G14" s="5" t="s">
        <v>600</v>
      </c>
      <c r="H14" s="2" t="s">
        <v>501</v>
      </c>
      <c r="I14" s="2" t="s">
        <v>322</v>
      </c>
      <c r="J14" s="2" t="s">
        <v>30</v>
      </c>
      <c r="K14" s="2">
        <v>28202</v>
      </c>
      <c r="L14" s="2" t="s">
        <v>334</v>
      </c>
      <c r="M14" s="2" t="s">
        <v>601</v>
      </c>
      <c r="N14" s="5" t="s">
        <v>503</v>
      </c>
    </row>
    <row r="15" spans="1:15" s="2" customFormat="1">
      <c r="A15" s="5" t="s">
        <v>495</v>
      </c>
      <c r="B15" s="2" t="s">
        <v>645</v>
      </c>
      <c r="C15" s="2" t="s">
        <v>646</v>
      </c>
      <c r="D15" s="2" t="s">
        <v>647</v>
      </c>
      <c r="E15" s="5" t="str">
        <f>HYPERLINK("https://twitter.com/CristinaBolling","@CristinaBolling")</f>
        <v>@CristinaBolling</v>
      </c>
      <c r="F15" s="5" t="s">
        <v>433</v>
      </c>
      <c r="G15" s="16" t="s">
        <v>648</v>
      </c>
      <c r="H15" s="2" t="s">
        <v>501</v>
      </c>
      <c r="I15" s="2" t="s">
        <v>322</v>
      </c>
      <c r="J15" s="2" t="s">
        <v>30</v>
      </c>
      <c r="K15" s="2">
        <v>28202</v>
      </c>
      <c r="L15" s="2" t="s">
        <v>334</v>
      </c>
      <c r="M15" s="2" t="s">
        <v>649</v>
      </c>
      <c r="N15" s="5" t="s">
        <v>503</v>
      </c>
    </row>
    <row r="16" spans="1:15" s="2" customFormat="1">
      <c r="A16" s="5" t="s">
        <v>495</v>
      </c>
      <c r="B16" s="2" t="s">
        <v>640</v>
      </c>
      <c r="C16" s="2" t="s">
        <v>641</v>
      </c>
      <c r="D16" s="2" t="s">
        <v>642</v>
      </c>
      <c r="E16" s="5" t="str">
        <f>HYPERLINK("https://twitter.com/DannyePowell","@DannyePowell")</f>
        <v>@DannyePowell</v>
      </c>
      <c r="F16" s="5" t="s">
        <v>433</v>
      </c>
      <c r="G16" s="16" t="s">
        <v>643</v>
      </c>
      <c r="H16" s="2" t="s">
        <v>501</v>
      </c>
      <c r="I16" s="2" t="s">
        <v>322</v>
      </c>
      <c r="J16" s="2" t="s">
        <v>30</v>
      </c>
      <c r="K16" s="2">
        <v>28202</v>
      </c>
      <c r="L16" s="2" t="s">
        <v>334</v>
      </c>
      <c r="M16" s="2" t="s">
        <v>644</v>
      </c>
      <c r="N16" s="5" t="s">
        <v>503</v>
      </c>
    </row>
    <row r="17" spans="1:14" s="2" customFormat="1">
      <c r="A17" s="5" t="s">
        <v>495</v>
      </c>
      <c r="B17" s="2" t="s">
        <v>578</v>
      </c>
      <c r="C17" s="2" t="s">
        <v>579</v>
      </c>
      <c r="D17" s="2" t="s">
        <v>580</v>
      </c>
      <c r="E17" s="5" t="str">
        <f>HYPERLINK("https://twitter.com/DeonERoberts","@DeonERoberts")</f>
        <v>@DeonERoberts</v>
      </c>
      <c r="F17" s="5" t="s">
        <v>433</v>
      </c>
      <c r="G17" s="16" t="s">
        <v>581</v>
      </c>
      <c r="H17" s="2" t="s">
        <v>501</v>
      </c>
      <c r="I17" s="2" t="s">
        <v>322</v>
      </c>
      <c r="J17" s="2" t="s">
        <v>30</v>
      </c>
      <c r="K17" s="2">
        <v>28202</v>
      </c>
      <c r="L17" s="2" t="s">
        <v>334</v>
      </c>
      <c r="M17" s="2" t="s">
        <v>582</v>
      </c>
      <c r="N17" s="5" t="s">
        <v>503</v>
      </c>
    </row>
    <row r="18" spans="1:14" s="2" customFormat="1">
      <c r="A18" s="5" t="s">
        <v>495</v>
      </c>
      <c r="B18" s="2" t="s">
        <v>514</v>
      </c>
      <c r="C18" s="2" t="s">
        <v>515</v>
      </c>
      <c r="D18" s="2" t="s">
        <v>125</v>
      </c>
      <c r="E18" s="5" t="str">
        <f>HYPERLINK("https://twitter.com/DougObserver","@DougObserver")</f>
        <v>@DougObserver</v>
      </c>
      <c r="F18" s="5" t="s">
        <v>433</v>
      </c>
      <c r="G18" s="16" t="s">
        <v>516</v>
      </c>
      <c r="H18" s="2" t="s">
        <v>501</v>
      </c>
      <c r="I18" s="2" t="s">
        <v>517</v>
      </c>
      <c r="J18" s="2" t="s">
        <v>30</v>
      </c>
      <c r="K18" s="2">
        <v>28202</v>
      </c>
      <c r="L18" s="2" t="s">
        <v>334</v>
      </c>
      <c r="M18" s="2" t="s">
        <v>518</v>
      </c>
      <c r="N18" s="5" t="s">
        <v>503</v>
      </c>
    </row>
    <row r="19" spans="1:14" s="2" customFormat="1">
      <c r="A19" s="5" t="s">
        <v>495</v>
      </c>
      <c r="B19" s="2" t="s">
        <v>617</v>
      </c>
      <c r="C19" s="2" t="s">
        <v>618</v>
      </c>
      <c r="D19" s="2" t="s">
        <v>619</v>
      </c>
      <c r="E19" s="5" t="str">
        <f>HYPERLINK("https://twitter.com/FrederickClasen","@FrederickClasen")</f>
        <v>@FrederickClasen</v>
      </c>
      <c r="F19" s="5" t="s">
        <v>433</v>
      </c>
      <c r="G19" s="16" t="s">
        <v>620</v>
      </c>
      <c r="H19" s="2" t="s">
        <v>501</v>
      </c>
      <c r="I19" s="2" t="s">
        <v>322</v>
      </c>
      <c r="J19" s="2" t="s">
        <v>30</v>
      </c>
      <c r="K19" s="2">
        <v>28202</v>
      </c>
      <c r="L19" s="2" t="s">
        <v>334</v>
      </c>
      <c r="M19" s="2" t="s">
        <v>621</v>
      </c>
      <c r="N19" s="5" t="s">
        <v>503</v>
      </c>
    </row>
    <row r="20" spans="1:14" s="2" customFormat="1">
      <c r="A20" s="5" t="s">
        <v>495</v>
      </c>
      <c r="B20" s="2" t="s">
        <v>612</v>
      </c>
      <c r="C20" s="2" t="s">
        <v>622</v>
      </c>
      <c r="D20" s="2" t="s">
        <v>623</v>
      </c>
      <c r="E20" s="16" t="s">
        <v>5193</v>
      </c>
      <c r="F20" s="5" t="s">
        <v>433</v>
      </c>
      <c r="G20" s="16" t="s">
        <v>624</v>
      </c>
      <c r="H20" s="2" t="s">
        <v>501</v>
      </c>
      <c r="I20" s="2" t="s">
        <v>322</v>
      </c>
      <c r="J20" s="2" t="s">
        <v>30</v>
      </c>
      <c r="K20" s="2">
        <v>28202</v>
      </c>
      <c r="L20" s="2" t="s">
        <v>334</v>
      </c>
      <c r="M20" s="2" t="s">
        <v>625</v>
      </c>
      <c r="N20" s="5" t="s">
        <v>503</v>
      </c>
    </row>
    <row r="21" spans="1:14" s="2" customFormat="1">
      <c r="A21" s="5" t="s">
        <v>495</v>
      </c>
      <c r="B21" s="2" t="s">
        <v>123</v>
      </c>
      <c r="C21" s="2" t="s">
        <v>542</v>
      </c>
      <c r="D21" s="2" t="s">
        <v>543</v>
      </c>
      <c r="E21" s="16" t="s">
        <v>544</v>
      </c>
      <c r="F21" s="5" t="s">
        <v>433</v>
      </c>
      <c r="G21" s="16" t="s">
        <v>545</v>
      </c>
      <c r="H21" s="2" t="s">
        <v>501</v>
      </c>
      <c r="I21" s="2" t="s">
        <v>322</v>
      </c>
      <c r="J21" s="2" t="s">
        <v>30</v>
      </c>
      <c r="K21" s="2">
        <v>28202</v>
      </c>
      <c r="L21" s="2" t="s">
        <v>334</v>
      </c>
      <c r="M21" s="2" t="s">
        <v>546</v>
      </c>
      <c r="N21" s="5" t="s">
        <v>503</v>
      </c>
    </row>
    <row r="22" spans="1:14" s="2" customFormat="1">
      <c r="A22" s="5" t="s">
        <v>495</v>
      </c>
      <c r="B22" s="2" t="s">
        <v>568</v>
      </c>
      <c r="C22" s="2" t="s">
        <v>569</v>
      </c>
      <c r="D22" s="2" t="s">
        <v>570</v>
      </c>
      <c r="E22" s="16" t="s">
        <v>571</v>
      </c>
      <c r="F22" s="5" t="s">
        <v>433</v>
      </c>
      <c r="G22" s="16" t="s">
        <v>572</v>
      </c>
      <c r="H22" s="2" t="s">
        <v>501</v>
      </c>
      <c r="I22" s="2" t="s">
        <v>322</v>
      </c>
      <c r="J22" s="2" t="s">
        <v>30</v>
      </c>
      <c r="K22" s="2">
        <v>28202</v>
      </c>
      <c r="L22" s="2" t="s">
        <v>334</v>
      </c>
      <c r="M22" s="2" t="s">
        <v>573</v>
      </c>
      <c r="N22" s="5" t="s">
        <v>503</v>
      </c>
    </row>
    <row r="23" spans="1:14" s="2" customFormat="1">
      <c r="A23" s="5" t="s">
        <v>495</v>
      </c>
      <c r="B23" s="2" t="s">
        <v>629</v>
      </c>
      <c r="C23" s="2" t="s">
        <v>630</v>
      </c>
      <c r="D23" s="2" t="s">
        <v>631</v>
      </c>
      <c r="E23" s="5" t="s">
        <v>632</v>
      </c>
      <c r="F23" s="5" t="s">
        <v>433</v>
      </c>
      <c r="G23" s="16" t="s">
        <v>633</v>
      </c>
      <c r="H23" s="2" t="s">
        <v>501</v>
      </c>
      <c r="I23" s="2" t="s">
        <v>322</v>
      </c>
      <c r="J23" s="2" t="s">
        <v>30</v>
      </c>
      <c r="K23" s="2">
        <v>28202</v>
      </c>
      <c r="L23" s="2" t="s">
        <v>334</v>
      </c>
      <c r="M23" s="2" t="s">
        <v>634</v>
      </c>
      <c r="N23" s="5" t="s">
        <v>503</v>
      </c>
    </row>
    <row r="24" spans="1:14" s="2" customFormat="1">
      <c r="A24" s="5" t="s">
        <v>495</v>
      </c>
      <c r="B24" s="2" t="s">
        <v>583</v>
      </c>
      <c r="C24" s="2" t="s">
        <v>584</v>
      </c>
      <c r="D24" s="2" t="s">
        <v>585</v>
      </c>
      <c r="E24" s="5" t="s">
        <v>586</v>
      </c>
      <c r="F24" s="5" t="s">
        <v>433</v>
      </c>
      <c r="G24" s="16" t="s">
        <v>587</v>
      </c>
      <c r="H24" s="2" t="s">
        <v>501</v>
      </c>
      <c r="I24" s="2" t="s">
        <v>322</v>
      </c>
      <c r="J24" s="2" t="s">
        <v>30</v>
      </c>
      <c r="K24" s="2">
        <v>28202</v>
      </c>
      <c r="L24" s="2" t="s">
        <v>334</v>
      </c>
      <c r="M24" s="2" t="s">
        <v>588</v>
      </c>
      <c r="N24" s="5" t="s">
        <v>503</v>
      </c>
    </row>
    <row r="25" spans="1:14" s="2" customFormat="1">
      <c r="A25" s="5" t="s">
        <v>495</v>
      </c>
      <c r="B25" s="2" t="s">
        <v>547</v>
      </c>
      <c r="C25" s="4" t="s">
        <v>548</v>
      </c>
      <c r="D25" s="4" t="s">
        <v>549</v>
      </c>
      <c r="E25" s="5" t="str">
        <f>HYPERLINK("https://twitter.com/kathleenpurvis","@kathleenpurvis")</f>
        <v>@kathleenpurvis</v>
      </c>
      <c r="F25" s="5" t="s">
        <v>433</v>
      </c>
      <c r="G25" s="16" t="s">
        <v>550</v>
      </c>
      <c r="H25" s="2" t="s">
        <v>501</v>
      </c>
      <c r="I25" s="2" t="s">
        <v>322</v>
      </c>
      <c r="J25" s="2" t="s">
        <v>30</v>
      </c>
      <c r="K25" s="2">
        <v>28202</v>
      </c>
      <c r="L25" s="2" t="s">
        <v>334</v>
      </c>
      <c r="M25" s="2" t="s">
        <v>551</v>
      </c>
      <c r="N25" s="5" t="s">
        <v>503</v>
      </c>
    </row>
    <row r="26" spans="1:14" s="2" customFormat="1">
      <c r="A26" s="5" t="s">
        <v>495</v>
      </c>
      <c r="B26" s="2" t="s">
        <v>504</v>
      </c>
      <c r="C26" s="2" t="s">
        <v>505</v>
      </c>
      <c r="D26" s="2" t="s">
        <v>506</v>
      </c>
      <c r="E26" s="16" t="s">
        <v>507</v>
      </c>
      <c r="F26" s="5" t="s">
        <v>433</v>
      </c>
      <c r="G26" s="16" t="s">
        <v>511</v>
      </c>
      <c r="H26" s="2" t="s">
        <v>501</v>
      </c>
      <c r="I26" s="2" t="s">
        <v>322</v>
      </c>
      <c r="J26" s="2" t="s">
        <v>30</v>
      </c>
      <c r="K26" s="2">
        <v>28202</v>
      </c>
      <c r="L26" s="2" t="s">
        <v>334</v>
      </c>
      <c r="M26" s="2" t="s">
        <v>513</v>
      </c>
      <c r="N26" s="5" t="s">
        <v>503</v>
      </c>
    </row>
    <row r="27" spans="1:14" s="2" customFormat="1">
      <c r="A27" s="5" t="s">
        <v>495</v>
      </c>
      <c r="B27" s="2" t="s">
        <v>526</v>
      </c>
      <c r="C27" s="2" t="s">
        <v>527</v>
      </c>
      <c r="D27" s="2" t="s">
        <v>528</v>
      </c>
      <c r="E27" s="5" t="s">
        <v>529</v>
      </c>
      <c r="F27" s="5" t="s">
        <v>433</v>
      </c>
      <c r="G27" s="16" t="s">
        <v>530</v>
      </c>
      <c r="H27" s="2" t="s">
        <v>501</v>
      </c>
      <c r="I27" s="2" t="s">
        <v>322</v>
      </c>
      <c r="J27" s="2" t="s">
        <v>30</v>
      </c>
      <c r="K27" s="2">
        <v>28202</v>
      </c>
      <c r="L27" s="2" t="s">
        <v>334</v>
      </c>
      <c r="M27" s="2" t="s">
        <v>531</v>
      </c>
      <c r="N27" s="5" t="s">
        <v>503</v>
      </c>
    </row>
    <row r="28" spans="1:14" s="2" customFormat="1">
      <c r="A28" s="5" t="s">
        <v>495</v>
      </c>
      <c r="B28" s="2" t="s">
        <v>583</v>
      </c>
      <c r="C28" s="2" t="s">
        <v>589</v>
      </c>
      <c r="D28" s="2" t="s">
        <v>590</v>
      </c>
      <c r="E28" s="5" t="str">
        <f>HYPERLINK("https://twitter.com/markprice_obs","@markprice_obs")</f>
        <v>@markprice_obs</v>
      </c>
      <c r="F28" s="5" t="s">
        <v>433</v>
      </c>
      <c r="G28" s="16" t="s">
        <v>591</v>
      </c>
      <c r="H28" s="2" t="s">
        <v>501</v>
      </c>
      <c r="I28" s="2" t="s">
        <v>322</v>
      </c>
      <c r="J28" s="2" t="s">
        <v>30</v>
      </c>
      <c r="K28" s="2">
        <v>28202</v>
      </c>
      <c r="L28" s="2" t="s">
        <v>334</v>
      </c>
      <c r="M28" s="2" t="s">
        <v>592</v>
      </c>
      <c r="N28" s="5" t="s">
        <v>503</v>
      </c>
    </row>
    <row r="29" spans="1:14" s="2" customFormat="1">
      <c r="A29" s="5" t="s">
        <v>495</v>
      </c>
      <c r="B29" s="2" t="s">
        <v>626</v>
      </c>
      <c r="C29" s="2" t="s">
        <v>589</v>
      </c>
      <c r="D29" s="2" t="s">
        <v>627</v>
      </c>
      <c r="E29" s="5" t="str">
        <f>HYPERLINK("https://twitter.com/WashburnChObs","@WashburnChObs")</f>
        <v>@WashburnChObs</v>
      </c>
      <c r="F29" s="5" t="s">
        <v>433</v>
      </c>
      <c r="G29" s="16" t="s">
        <v>628</v>
      </c>
      <c r="H29" s="2" t="s">
        <v>501</v>
      </c>
      <c r="I29" s="2" t="s">
        <v>322</v>
      </c>
      <c r="J29" s="2" t="s">
        <v>30</v>
      </c>
      <c r="K29" s="2">
        <v>28202</v>
      </c>
      <c r="L29" s="2" t="s">
        <v>334</v>
      </c>
      <c r="M29" s="2" t="s">
        <v>525</v>
      </c>
      <c r="N29" s="5" t="s">
        <v>503</v>
      </c>
    </row>
    <row r="30" spans="1:14" s="2" customFormat="1">
      <c r="A30" s="5" t="s">
        <v>495</v>
      </c>
      <c r="B30" s="2" t="s">
        <v>593</v>
      </c>
      <c r="C30" s="2" t="s">
        <v>313</v>
      </c>
      <c r="D30" s="2" t="s">
        <v>364</v>
      </c>
      <c r="E30" s="5" t="s">
        <v>594</v>
      </c>
      <c r="F30" s="5" t="s">
        <v>433</v>
      </c>
      <c r="G30" s="16" t="s">
        <v>595</v>
      </c>
      <c r="H30" s="2" t="s">
        <v>501</v>
      </c>
      <c r="I30" s="2" t="s">
        <v>322</v>
      </c>
      <c r="J30" s="2" t="s">
        <v>30</v>
      </c>
      <c r="K30" s="2">
        <v>28202</v>
      </c>
      <c r="L30" s="2" t="s">
        <v>334</v>
      </c>
      <c r="M30" s="2" t="s">
        <v>596</v>
      </c>
      <c r="N30" s="5" t="s">
        <v>503</v>
      </c>
    </row>
    <row r="31" spans="1:14" s="2" customFormat="1">
      <c r="A31" s="5" t="s">
        <v>495</v>
      </c>
      <c r="B31" s="2" t="s">
        <v>519</v>
      </c>
      <c r="C31" s="2" t="s">
        <v>520</v>
      </c>
      <c r="D31" s="2" t="s">
        <v>521</v>
      </c>
      <c r="E31" s="16" t="s">
        <v>522</v>
      </c>
      <c r="F31" s="5" t="s">
        <v>433</v>
      </c>
      <c r="G31" s="16" t="s">
        <v>524</v>
      </c>
      <c r="H31" s="2" t="s">
        <v>501</v>
      </c>
      <c r="I31" s="2" t="s">
        <v>322</v>
      </c>
      <c r="J31" s="2" t="s">
        <v>30</v>
      </c>
      <c r="K31" s="2">
        <v>28202</v>
      </c>
      <c r="L31" s="2" t="s">
        <v>334</v>
      </c>
      <c r="M31" s="2" t="s">
        <v>525</v>
      </c>
      <c r="N31" s="5" t="s">
        <v>503</v>
      </c>
    </row>
    <row r="32" spans="1:14" s="2" customFormat="1">
      <c r="A32" s="5" t="s">
        <v>495</v>
      </c>
      <c r="B32" s="2" t="s">
        <v>496</v>
      </c>
      <c r="C32" s="2" t="s">
        <v>497</v>
      </c>
      <c r="D32" s="2" t="s">
        <v>498</v>
      </c>
      <c r="E32" s="5" t="s">
        <v>499</v>
      </c>
      <c r="F32" s="5" t="s">
        <v>433</v>
      </c>
      <c r="G32" s="16" t="s">
        <v>500</v>
      </c>
      <c r="H32" s="2" t="s">
        <v>501</v>
      </c>
      <c r="I32" s="2" t="s">
        <v>322</v>
      </c>
      <c r="J32" s="2" t="s">
        <v>30</v>
      </c>
      <c r="K32" s="2">
        <v>28202</v>
      </c>
      <c r="L32" s="2" t="s">
        <v>334</v>
      </c>
      <c r="M32" s="2" t="s">
        <v>502</v>
      </c>
      <c r="N32" s="5" t="s">
        <v>503</v>
      </c>
    </row>
    <row r="33" spans="1:15" s="2" customFormat="1">
      <c r="A33" s="5" t="s">
        <v>495</v>
      </c>
      <c r="B33" s="2" t="s">
        <v>353</v>
      </c>
      <c r="C33" s="2" t="s">
        <v>574</v>
      </c>
      <c r="D33" s="2" t="s">
        <v>575</v>
      </c>
      <c r="E33" s="16" t="s">
        <v>576</v>
      </c>
      <c r="F33" s="5" t="s">
        <v>433</v>
      </c>
      <c r="G33" s="16" t="s">
        <v>577</v>
      </c>
      <c r="H33" s="2" t="s">
        <v>501</v>
      </c>
      <c r="I33" s="2" t="s">
        <v>322</v>
      </c>
      <c r="J33" s="2" t="s">
        <v>30</v>
      </c>
      <c r="K33" s="2">
        <v>28202</v>
      </c>
      <c r="L33" s="2" t="s">
        <v>334</v>
      </c>
      <c r="N33" s="5" t="s">
        <v>503</v>
      </c>
    </row>
    <row r="34" spans="1:15" s="2" customFormat="1">
      <c r="A34" s="5" t="s">
        <v>495</v>
      </c>
      <c r="B34" s="2" t="s">
        <v>561</v>
      </c>
      <c r="C34" s="2" t="s">
        <v>562</v>
      </c>
      <c r="D34" s="2" t="s">
        <v>563</v>
      </c>
      <c r="E34" s="5" t="str">
        <f>HYPERLINK("https://twitter.com/ronnieglassberg","@ronnieglassberg")</f>
        <v>@ronnieglassberg</v>
      </c>
      <c r="F34" s="10" t="s">
        <v>433</v>
      </c>
      <c r="G34" s="16" t="s">
        <v>564</v>
      </c>
      <c r="H34" s="2" t="s">
        <v>501</v>
      </c>
      <c r="I34" s="4" t="s">
        <v>322</v>
      </c>
      <c r="J34" s="4" t="s">
        <v>30</v>
      </c>
      <c r="K34" s="4">
        <v>28202</v>
      </c>
      <c r="L34" s="4" t="s">
        <v>334</v>
      </c>
      <c r="M34" s="4" t="s">
        <v>565</v>
      </c>
      <c r="N34" s="5" t="s">
        <v>503</v>
      </c>
      <c r="O34" s="4"/>
    </row>
    <row r="35" spans="1:15" s="2" customFormat="1">
      <c r="A35" s="5" t="s">
        <v>495</v>
      </c>
      <c r="B35" s="2" t="s">
        <v>57</v>
      </c>
      <c r="C35" s="2" t="s">
        <v>537</v>
      </c>
      <c r="D35" s="2" t="s">
        <v>538</v>
      </c>
      <c r="E35" s="5" t="s">
        <v>539</v>
      </c>
      <c r="F35" s="5" t="s">
        <v>433</v>
      </c>
      <c r="G35" s="16" t="s">
        <v>540</v>
      </c>
      <c r="H35" s="2" t="s">
        <v>501</v>
      </c>
      <c r="I35" s="2" t="s">
        <v>322</v>
      </c>
      <c r="J35" s="2" t="s">
        <v>30</v>
      </c>
      <c r="K35" s="2">
        <v>28202</v>
      </c>
      <c r="L35" s="2" t="s">
        <v>334</v>
      </c>
      <c r="M35" s="2" t="s">
        <v>541</v>
      </c>
      <c r="N35" s="5" t="s">
        <v>503</v>
      </c>
    </row>
    <row r="36" spans="1:15" s="2" customFormat="1">
      <c r="A36" s="5" t="s">
        <v>495</v>
      </c>
      <c r="B36" s="2" t="s">
        <v>129</v>
      </c>
      <c r="C36" s="2" t="s">
        <v>532</v>
      </c>
      <c r="D36" s="2" t="s">
        <v>533</v>
      </c>
      <c r="E36" s="5" t="s">
        <v>534</v>
      </c>
      <c r="F36" s="5" t="s">
        <v>433</v>
      </c>
      <c r="G36" s="16" t="s">
        <v>535</v>
      </c>
      <c r="H36" s="2" t="s">
        <v>501</v>
      </c>
      <c r="I36" s="2" t="s">
        <v>322</v>
      </c>
      <c r="J36" s="2" t="s">
        <v>30</v>
      </c>
      <c r="K36" s="2">
        <v>28202</v>
      </c>
      <c r="L36" s="2" t="s">
        <v>334</v>
      </c>
      <c r="M36" s="2" t="s">
        <v>536</v>
      </c>
      <c r="N36" s="5" t="s">
        <v>503</v>
      </c>
    </row>
    <row r="37" spans="1:15" s="2" customFormat="1">
      <c r="A37" s="5" t="s">
        <v>495</v>
      </c>
      <c r="B37" s="2" t="s">
        <v>635</v>
      </c>
      <c r="C37" s="2" t="s">
        <v>636</v>
      </c>
      <c r="D37" s="2" t="s">
        <v>637</v>
      </c>
      <c r="E37" s="5" t="str">
        <f>HYPERLINK("https://twitter.com/theodenjanes","@theodenjanes")</f>
        <v>@theodenjanes</v>
      </c>
      <c r="F37" s="5" t="s">
        <v>433</v>
      </c>
      <c r="G37" s="16" t="s">
        <v>638</v>
      </c>
      <c r="H37" s="2" t="s">
        <v>501</v>
      </c>
      <c r="I37" s="2" t="s">
        <v>322</v>
      </c>
      <c r="J37" s="2" t="s">
        <v>30</v>
      </c>
      <c r="K37" s="2">
        <v>28202</v>
      </c>
      <c r="L37" s="2" t="s">
        <v>334</v>
      </c>
      <c r="M37" s="2" t="s">
        <v>639</v>
      </c>
      <c r="N37" s="5" t="s">
        <v>503</v>
      </c>
    </row>
    <row r="38" spans="1:15" s="2" customFormat="1">
      <c r="A38" s="5" t="s">
        <v>495</v>
      </c>
      <c r="B38" s="2" t="s">
        <v>602</v>
      </c>
      <c r="C38" s="2" t="s">
        <v>603</v>
      </c>
      <c r="D38" s="2" t="s">
        <v>604</v>
      </c>
      <c r="E38" s="5" t="str">
        <f>HYPERLINK("https://twitter.com/timfunk","@timfunk")</f>
        <v>@timfunk</v>
      </c>
      <c r="F38" s="5" t="s">
        <v>433</v>
      </c>
      <c r="G38" s="16" t="s">
        <v>605</v>
      </c>
      <c r="H38" s="2" t="s">
        <v>501</v>
      </c>
      <c r="I38" s="2" t="s">
        <v>322</v>
      </c>
      <c r="J38" s="2" t="s">
        <v>30</v>
      </c>
      <c r="K38" s="2">
        <v>28202</v>
      </c>
      <c r="L38" s="2" t="s">
        <v>334</v>
      </c>
      <c r="M38" s="2" t="s">
        <v>606</v>
      </c>
      <c r="N38" s="5" t="s">
        <v>503</v>
      </c>
    </row>
    <row r="39" spans="1:15" s="2" customFormat="1">
      <c r="A39" s="5" t="s">
        <v>495</v>
      </c>
      <c r="B39" s="2" t="s">
        <v>49</v>
      </c>
      <c r="C39" s="4"/>
      <c r="D39" s="4"/>
      <c r="E39" s="5" t="str">
        <f>HYPERLINK("https://twitter.com/theobserver","@theobserver")</f>
        <v>@theobserver</v>
      </c>
      <c r="F39" s="5" t="s">
        <v>433</v>
      </c>
      <c r="G39" s="16" t="s">
        <v>552</v>
      </c>
      <c r="H39" s="2" t="s">
        <v>501</v>
      </c>
      <c r="I39" s="2" t="s">
        <v>322</v>
      </c>
      <c r="J39" s="2" t="s">
        <v>30</v>
      </c>
      <c r="K39" s="2">
        <v>28202</v>
      </c>
      <c r="L39" s="2" t="s">
        <v>334</v>
      </c>
      <c r="M39" s="2" t="s">
        <v>541</v>
      </c>
      <c r="N39" s="16" t="s">
        <v>553</v>
      </c>
    </row>
    <row r="40" spans="1:15" s="2" customFormat="1">
      <c r="A40" s="5" t="s">
        <v>495</v>
      </c>
      <c r="B40" s="2" t="s">
        <v>68</v>
      </c>
      <c r="C40" s="4"/>
      <c r="D40" s="4"/>
      <c r="E40" s="5" t="str">
        <f>HYPERLINK("https://twitter.com/theobserver","@theobserver")</f>
        <v>@theobserver</v>
      </c>
      <c r="F40" s="5" t="s">
        <v>433</v>
      </c>
      <c r="G40" s="16" t="s">
        <v>567</v>
      </c>
      <c r="H40" s="2" t="s">
        <v>501</v>
      </c>
      <c r="I40" s="2" t="s">
        <v>517</v>
      </c>
      <c r="J40" s="2" t="s">
        <v>30</v>
      </c>
      <c r="K40" s="2">
        <v>28202</v>
      </c>
      <c r="L40" s="2" t="s">
        <v>334</v>
      </c>
      <c r="M40" s="2" t="s">
        <v>541</v>
      </c>
      <c r="N40" s="16" t="s">
        <v>553</v>
      </c>
    </row>
    <row r="41" spans="1:15" s="2" customFormat="1">
      <c r="A41" s="5" t="s">
        <v>655</v>
      </c>
      <c r="B41" s="2" t="s">
        <v>49</v>
      </c>
      <c r="C41" s="4"/>
      <c r="D41" s="4"/>
      <c r="E41" s="12" t="s">
        <v>660</v>
      </c>
      <c r="F41" s="5" t="s">
        <v>433</v>
      </c>
      <c r="G41" s="5" t="str">
        <f>HYPERLINK("mailto:mplemmons@independenttribune.com","Send to Editor Mark Plemmons")</f>
        <v>Send to Editor Mark Plemmons</v>
      </c>
      <c r="H41" s="3" t="s">
        <v>656</v>
      </c>
      <c r="I41" s="2" t="s">
        <v>559</v>
      </c>
      <c r="J41" s="2" t="s">
        <v>30</v>
      </c>
      <c r="K41" s="2">
        <v>28025</v>
      </c>
      <c r="L41" s="2" t="s">
        <v>657</v>
      </c>
      <c r="M41" s="2" t="s">
        <v>658</v>
      </c>
      <c r="N41" s="16" t="s">
        <v>659</v>
      </c>
    </row>
    <row r="42" spans="1:15" s="2" customFormat="1">
      <c r="A42" s="5" t="s">
        <v>655</v>
      </c>
      <c r="B42" s="2" t="s">
        <v>68</v>
      </c>
      <c r="C42" s="4"/>
      <c r="D42" s="4"/>
      <c r="E42" s="12" t="s">
        <v>660</v>
      </c>
      <c r="F42" s="5" t="s">
        <v>433</v>
      </c>
      <c r="G42" s="16" t="s">
        <v>661</v>
      </c>
      <c r="H42" s="3" t="s">
        <v>656</v>
      </c>
      <c r="I42" s="2" t="s">
        <v>559</v>
      </c>
      <c r="J42" s="2" t="s">
        <v>30</v>
      </c>
      <c r="K42" s="2">
        <v>28026</v>
      </c>
      <c r="L42" s="2" t="s">
        <v>657</v>
      </c>
      <c r="M42" s="2" t="s">
        <v>662</v>
      </c>
      <c r="N42" s="16" t="s">
        <v>659</v>
      </c>
    </row>
    <row r="43" spans="1:15" s="2" customFormat="1">
      <c r="A43" s="5" t="s">
        <v>663</v>
      </c>
      <c r="B43" s="2" t="s">
        <v>664</v>
      </c>
      <c r="C43" s="4" t="s">
        <v>665</v>
      </c>
      <c r="D43" s="4" t="s">
        <v>666</v>
      </c>
      <c r="E43" s="5" t="str">
        <f>HYPERLINK("https://twitter.com/AnnetteJordanCT","@AnnetteJordanCT")</f>
        <v>@AnnetteJordanCT</v>
      </c>
      <c r="F43" s="5" t="s">
        <v>433</v>
      </c>
      <c r="G43" s="16" t="s">
        <v>667</v>
      </c>
      <c r="H43" s="2" t="s">
        <v>668</v>
      </c>
      <c r="I43" s="2" t="s">
        <v>669</v>
      </c>
      <c r="J43" s="2" t="s">
        <v>30</v>
      </c>
      <c r="K43" s="2">
        <v>27203</v>
      </c>
      <c r="L43" s="2" t="s">
        <v>670</v>
      </c>
      <c r="M43" s="2" t="s">
        <v>671</v>
      </c>
      <c r="N43" s="5" t="s">
        <v>672</v>
      </c>
    </row>
    <row r="44" spans="1:15" s="2" customFormat="1">
      <c r="A44" s="5" t="s">
        <v>663</v>
      </c>
      <c r="B44" s="2" t="s">
        <v>170</v>
      </c>
      <c r="C44" s="4" t="s">
        <v>681</v>
      </c>
      <c r="D44" s="4" t="s">
        <v>682</v>
      </c>
      <c r="E44" s="5" t="str">
        <f>HYPERLINK("https://twitter.com/JudiBrinegarCT","@JudiBrinegarCT")</f>
        <v>@JudiBrinegarCT</v>
      </c>
      <c r="F44" s="5" t="s">
        <v>433</v>
      </c>
      <c r="G44" s="16" t="s">
        <v>683</v>
      </c>
      <c r="H44" s="2" t="s">
        <v>668</v>
      </c>
      <c r="I44" s="2" t="s">
        <v>669</v>
      </c>
      <c r="J44" s="2" t="s">
        <v>30</v>
      </c>
      <c r="K44" s="2">
        <v>27203</v>
      </c>
      <c r="L44" s="2" t="s">
        <v>670</v>
      </c>
      <c r="M44" s="2" t="s">
        <v>676</v>
      </c>
      <c r="N44" s="5" t="s">
        <v>672</v>
      </c>
    </row>
    <row r="45" spans="1:15" s="2" customFormat="1">
      <c r="A45" s="5" t="s">
        <v>663</v>
      </c>
      <c r="B45" s="2" t="s">
        <v>684</v>
      </c>
      <c r="C45" s="4" t="s">
        <v>685</v>
      </c>
      <c r="D45" s="4" t="s">
        <v>686</v>
      </c>
      <c r="E45" s="5" t="str">
        <f>HYPERLINK("https://twitter.com/larrypenkavact?lang=en","@LarryPenkavaCT")</f>
        <v>@LarryPenkavaCT</v>
      </c>
      <c r="F45" s="5" t="s">
        <v>433</v>
      </c>
      <c r="G45" s="16" t="s">
        <v>687</v>
      </c>
      <c r="H45" s="2" t="s">
        <v>668</v>
      </c>
      <c r="I45" s="2" t="s">
        <v>669</v>
      </c>
      <c r="J45" s="2" t="s">
        <v>30</v>
      </c>
      <c r="K45" s="2">
        <v>27203</v>
      </c>
      <c r="L45" s="2" t="s">
        <v>670</v>
      </c>
      <c r="M45" s="2" t="s">
        <v>671</v>
      </c>
      <c r="N45" s="5" t="s">
        <v>672</v>
      </c>
    </row>
    <row r="46" spans="1:15" s="2" customFormat="1">
      <c r="A46" s="5" t="s">
        <v>663</v>
      </c>
      <c r="B46" s="2" t="s">
        <v>353</v>
      </c>
      <c r="C46" s="2" t="s">
        <v>677</v>
      </c>
      <c r="D46" s="2" t="s">
        <v>678</v>
      </c>
      <c r="E46" s="5" t="str">
        <f>HYPERLINK("https://twitter.com/TNPaulMauney","@TNPaulMauney")</f>
        <v>@TNPaulMauney</v>
      </c>
      <c r="F46" s="5" t="s">
        <v>433</v>
      </c>
      <c r="G46" s="16" t="s">
        <v>679</v>
      </c>
      <c r="H46" s="2" t="s">
        <v>668</v>
      </c>
      <c r="I46" s="2" t="s">
        <v>669</v>
      </c>
      <c r="J46" s="2" t="s">
        <v>30</v>
      </c>
      <c r="K46" s="2">
        <v>27203</v>
      </c>
      <c r="L46" s="2" t="s">
        <v>670</v>
      </c>
      <c r="M46" s="2" t="s">
        <v>680</v>
      </c>
      <c r="N46" s="5" t="s">
        <v>672</v>
      </c>
    </row>
    <row r="47" spans="1:15" s="2" customFormat="1">
      <c r="A47" s="5" t="s">
        <v>663</v>
      </c>
      <c r="B47" s="2" t="s">
        <v>673</v>
      </c>
      <c r="C47" s="2" t="s">
        <v>116</v>
      </c>
      <c r="D47" s="2" t="s">
        <v>674</v>
      </c>
      <c r="E47" s="12" t="str">
        <f>HYPERLINK("https://twitter.com/Courier_Tribune","@Courier_Tribune")</f>
        <v>@Courier_Tribune</v>
      </c>
      <c r="F47" s="5" t="s">
        <v>433</v>
      </c>
      <c r="G47" s="16" t="s">
        <v>675</v>
      </c>
      <c r="H47" s="2" t="s">
        <v>668</v>
      </c>
      <c r="I47" s="2" t="s">
        <v>669</v>
      </c>
      <c r="J47" s="2" t="s">
        <v>30</v>
      </c>
      <c r="K47" s="2">
        <v>27203</v>
      </c>
      <c r="L47" s="2" t="s">
        <v>670</v>
      </c>
      <c r="M47" s="2" t="s">
        <v>671</v>
      </c>
      <c r="N47" s="16" t="s">
        <v>672</v>
      </c>
    </row>
    <row r="48" spans="1:15" s="2" customFormat="1">
      <c r="A48" s="5" t="s">
        <v>663</v>
      </c>
      <c r="B48" s="2" t="s">
        <v>49</v>
      </c>
      <c r="C48" s="4"/>
      <c r="D48" s="4"/>
      <c r="E48" s="12" t="str">
        <f>HYPERLINK("https://twitter.com/Courier_Tribune","@Courier_Tribune")</f>
        <v>@Courier_Tribune</v>
      </c>
      <c r="F48" s="5" t="s">
        <v>433</v>
      </c>
      <c r="G48" s="16" t="s">
        <v>667</v>
      </c>
      <c r="H48" s="2" t="s">
        <v>668</v>
      </c>
      <c r="I48" s="2" t="s">
        <v>669</v>
      </c>
      <c r="J48" s="2" t="s">
        <v>30</v>
      </c>
      <c r="K48" s="2">
        <v>27203</v>
      </c>
      <c r="L48" s="2" t="s">
        <v>670</v>
      </c>
      <c r="M48" s="2" t="s">
        <v>676</v>
      </c>
      <c r="N48" s="5" t="s">
        <v>672</v>
      </c>
    </row>
    <row r="49" spans="1:14" s="2" customFormat="1">
      <c r="A49" s="5" t="s">
        <v>663</v>
      </c>
      <c r="B49" s="2" t="s">
        <v>68</v>
      </c>
      <c r="C49" s="4"/>
      <c r="D49" s="4"/>
      <c r="E49" s="5" t="str">
        <f>HYPERLINK("https://twitter.com/Courier_Tribune","@Courier_Tribune")</f>
        <v>@Courier_Tribune</v>
      </c>
      <c r="F49" s="5" t="s">
        <v>433</v>
      </c>
      <c r="G49" s="16" t="s">
        <v>667</v>
      </c>
      <c r="H49" s="2" t="s">
        <v>668</v>
      </c>
      <c r="I49" s="2" t="s">
        <v>669</v>
      </c>
      <c r="J49" s="2" t="s">
        <v>30</v>
      </c>
      <c r="K49" s="2">
        <v>27203</v>
      </c>
      <c r="L49" s="2" t="s">
        <v>670</v>
      </c>
      <c r="M49" s="2" t="s">
        <v>676</v>
      </c>
      <c r="N49" s="5" t="s">
        <v>672</v>
      </c>
    </row>
    <row r="50" spans="1:14" s="2" customFormat="1">
      <c r="A50" s="5" t="s">
        <v>688</v>
      </c>
      <c r="B50" s="2" t="s">
        <v>700</v>
      </c>
      <c r="C50" s="2" t="s">
        <v>701</v>
      </c>
      <c r="D50" s="2" t="s">
        <v>702</v>
      </c>
      <c r="E50" s="16" t="s">
        <v>697</v>
      </c>
      <c r="F50" s="5" t="s">
        <v>433</v>
      </c>
      <c r="G50" s="16" t="s">
        <v>703</v>
      </c>
      <c r="H50" s="3" t="s">
        <v>690</v>
      </c>
      <c r="I50" s="2" t="s">
        <v>691</v>
      </c>
      <c r="J50" s="2" t="s">
        <v>30</v>
      </c>
      <c r="K50" s="2">
        <v>27909</v>
      </c>
      <c r="L50" s="2" t="s">
        <v>692</v>
      </c>
      <c r="M50" s="2" t="s">
        <v>704</v>
      </c>
      <c r="N50" s="16" t="s">
        <v>694</v>
      </c>
    </row>
    <row r="51" spans="1:14" s="2" customFormat="1">
      <c r="A51" s="5" t="s">
        <v>688</v>
      </c>
      <c r="B51" s="2" t="s">
        <v>710</v>
      </c>
      <c r="C51" s="2" t="s">
        <v>711</v>
      </c>
      <c r="D51" s="2" t="s">
        <v>712</v>
      </c>
      <c r="E51" s="16" t="s">
        <v>697</v>
      </c>
      <c r="F51" s="5" t="s">
        <v>433</v>
      </c>
      <c r="G51" s="16" t="s">
        <v>713</v>
      </c>
      <c r="H51" s="2" t="s">
        <v>690</v>
      </c>
      <c r="I51" s="2" t="s">
        <v>691</v>
      </c>
      <c r="J51" s="2" t="s">
        <v>30</v>
      </c>
      <c r="K51" s="2">
        <v>27909</v>
      </c>
      <c r="L51" s="2" t="s">
        <v>692</v>
      </c>
      <c r="M51" s="2" t="s">
        <v>714</v>
      </c>
      <c r="N51" s="5" t="s">
        <v>694</v>
      </c>
    </row>
    <row r="52" spans="1:14" s="2" customFormat="1">
      <c r="A52" s="5" t="s">
        <v>688</v>
      </c>
      <c r="B52" s="2" t="s">
        <v>129</v>
      </c>
      <c r="C52" s="4" t="s">
        <v>695</v>
      </c>
      <c r="D52" s="4" t="s">
        <v>696</v>
      </c>
      <c r="E52" s="16" t="s">
        <v>697</v>
      </c>
      <c r="F52" s="5" t="s">
        <v>433</v>
      </c>
      <c r="G52" s="16" t="s">
        <v>698</v>
      </c>
      <c r="H52" s="3" t="s">
        <v>690</v>
      </c>
      <c r="I52" s="2" t="s">
        <v>691</v>
      </c>
      <c r="J52" s="2" t="s">
        <v>30</v>
      </c>
      <c r="K52" s="2">
        <v>27909</v>
      </c>
      <c r="L52" s="2" t="s">
        <v>692</v>
      </c>
      <c r="M52" s="2" t="s">
        <v>699</v>
      </c>
      <c r="N52" s="16" t="s">
        <v>694</v>
      </c>
    </row>
    <row r="53" spans="1:14" s="2" customFormat="1">
      <c r="A53" s="5" t="s">
        <v>688</v>
      </c>
      <c r="B53" s="2" t="s">
        <v>719</v>
      </c>
      <c r="C53" s="4" t="s">
        <v>720</v>
      </c>
      <c r="D53" s="4" t="s">
        <v>721</v>
      </c>
      <c r="E53" s="16" t="s">
        <v>697</v>
      </c>
      <c r="F53" s="5" t="s">
        <v>433</v>
      </c>
      <c r="G53" s="16" t="s">
        <v>722</v>
      </c>
      <c r="H53" s="2" t="s">
        <v>690</v>
      </c>
      <c r="I53" s="2" t="s">
        <v>691</v>
      </c>
      <c r="J53" s="2" t="s">
        <v>30</v>
      </c>
      <c r="K53" s="2">
        <v>27909</v>
      </c>
      <c r="L53" s="2" t="s">
        <v>692</v>
      </c>
      <c r="M53" s="2" t="s">
        <v>723</v>
      </c>
      <c r="N53" s="5" t="s">
        <v>694</v>
      </c>
    </row>
    <row r="54" spans="1:14" s="2" customFormat="1">
      <c r="A54" s="5" t="s">
        <v>688</v>
      </c>
      <c r="B54" s="2" t="s">
        <v>353</v>
      </c>
      <c r="C54" s="2" t="s">
        <v>706</v>
      </c>
      <c r="D54" s="4" t="s">
        <v>707</v>
      </c>
      <c r="E54" s="16" t="s">
        <v>697</v>
      </c>
      <c r="F54" s="5" t="s">
        <v>433</v>
      </c>
      <c r="G54" s="5" t="s">
        <v>708</v>
      </c>
      <c r="H54" s="2" t="s">
        <v>690</v>
      </c>
      <c r="I54" s="2" t="s">
        <v>691</v>
      </c>
      <c r="J54" s="2" t="s">
        <v>30</v>
      </c>
      <c r="K54" s="2">
        <v>27909</v>
      </c>
      <c r="L54" s="2" t="s">
        <v>692</v>
      </c>
      <c r="M54" s="2" t="s">
        <v>709</v>
      </c>
      <c r="N54" s="16" t="s">
        <v>694</v>
      </c>
    </row>
    <row r="55" spans="1:14" s="2" customFormat="1">
      <c r="A55" s="5" t="s">
        <v>688</v>
      </c>
      <c r="B55" s="2" t="s">
        <v>715</v>
      </c>
      <c r="C55" s="2" t="s">
        <v>275</v>
      </c>
      <c r="D55" s="2" t="s">
        <v>716</v>
      </c>
      <c r="E55" s="16" t="s">
        <v>697</v>
      </c>
      <c r="F55" s="5" t="s">
        <v>433</v>
      </c>
      <c r="G55" s="16" t="s">
        <v>717</v>
      </c>
      <c r="H55" s="2" t="s">
        <v>690</v>
      </c>
      <c r="I55" s="2" t="s">
        <v>691</v>
      </c>
      <c r="J55" s="2" t="s">
        <v>30</v>
      </c>
      <c r="K55" s="2">
        <v>27909</v>
      </c>
      <c r="L55" s="2" t="s">
        <v>692</v>
      </c>
      <c r="M55" s="2" t="s">
        <v>718</v>
      </c>
      <c r="N55" s="5" t="s">
        <v>694</v>
      </c>
    </row>
    <row r="56" spans="1:14" s="2" customFormat="1">
      <c r="A56" s="5" t="s">
        <v>688</v>
      </c>
      <c r="B56" s="2" t="s">
        <v>49</v>
      </c>
      <c r="C56" s="4"/>
      <c r="D56" s="4"/>
      <c r="E56" s="12" t="str">
        <f>HYPERLINK("https://twitter.com/dailyadvance","@dailyadvance")</f>
        <v>@dailyadvance</v>
      </c>
      <c r="F56" s="5" t="s">
        <v>433</v>
      </c>
      <c r="G56" s="16" t="s">
        <v>689</v>
      </c>
      <c r="H56" s="3" t="s">
        <v>690</v>
      </c>
      <c r="I56" s="2" t="s">
        <v>691</v>
      </c>
      <c r="J56" s="2" t="s">
        <v>30</v>
      </c>
      <c r="K56" s="2">
        <v>27909</v>
      </c>
      <c r="L56" s="2" t="s">
        <v>692</v>
      </c>
      <c r="M56" s="2" t="s">
        <v>693</v>
      </c>
      <c r="N56" s="5" t="s">
        <v>694</v>
      </c>
    </row>
    <row r="57" spans="1:14" s="2" customFormat="1">
      <c r="A57" s="5" t="s">
        <v>688</v>
      </c>
      <c r="B57" s="2" t="s">
        <v>452</v>
      </c>
      <c r="C57" s="4"/>
      <c r="D57" s="4"/>
      <c r="E57" s="12" t="str">
        <f>HYPERLINK("https://twitter.com/dailyadvance","@dailyadvance")</f>
        <v>@dailyadvance</v>
      </c>
      <c r="F57" s="5" t="s">
        <v>433</v>
      </c>
      <c r="G57" s="16" t="s">
        <v>705</v>
      </c>
      <c r="H57" s="2" t="s">
        <v>690</v>
      </c>
      <c r="I57" s="2" t="s">
        <v>691</v>
      </c>
      <c r="J57" s="2" t="s">
        <v>30</v>
      </c>
      <c r="K57" s="2">
        <v>27909</v>
      </c>
      <c r="L57" s="2" t="s">
        <v>692</v>
      </c>
      <c r="N57" s="5" t="s">
        <v>694</v>
      </c>
    </row>
    <row r="58" spans="1:14" s="2" customFormat="1">
      <c r="A58" s="5" t="s">
        <v>724</v>
      </c>
      <c r="B58" s="2" t="s">
        <v>353</v>
      </c>
      <c r="C58" s="2" t="s">
        <v>737</v>
      </c>
      <c r="D58" s="2" t="s">
        <v>738</v>
      </c>
      <c r="E58" s="16" t="s">
        <v>727</v>
      </c>
      <c r="F58" s="5" t="s">
        <v>433</v>
      </c>
      <c r="G58" s="16" t="s">
        <v>739</v>
      </c>
      <c r="H58" s="2" t="s">
        <v>729</v>
      </c>
      <c r="I58" s="2" t="s">
        <v>730</v>
      </c>
      <c r="J58" s="2" t="s">
        <v>30</v>
      </c>
      <c r="K58" s="2">
        <v>28043</v>
      </c>
      <c r="L58" s="2" t="s">
        <v>731</v>
      </c>
      <c r="M58" s="2" t="s">
        <v>740</v>
      </c>
      <c r="N58" s="16" t="s">
        <v>733</v>
      </c>
    </row>
    <row r="59" spans="1:14" s="2" customFormat="1">
      <c r="A59" s="5" t="s">
        <v>724</v>
      </c>
      <c r="B59" s="2" t="s">
        <v>90</v>
      </c>
      <c r="C59" s="2" t="s">
        <v>725</v>
      </c>
      <c r="D59" s="2" t="s">
        <v>726</v>
      </c>
      <c r="E59" s="16" t="s">
        <v>727</v>
      </c>
      <c r="F59" s="5" t="s">
        <v>433</v>
      </c>
      <c r="G59" s="16" t="s">
        <v>728</v>
      </c>
      <c r="H59" s="2" t="s">
        <v>729</v>
      </c>
      <c r="I59" s="2" t="s">
        <v>730</v>
      </c>
      <c r="J59" s="2" t="s">
        <v>30</v>
      </c>
      <c r="K59" s="2">
        <v>28043</v>
      </c>
      <c r="L59" s="2" t="s">
        <v>731</v>
      </c>
      <c r="M59" s="2" t="s">
        <v>732</v>
      </c>
      <c r="N59" s="16" t="s">
        <v>733</v>
      </c>
    </row>
    <row r="60" spans="1:14" s="2" customFormat="1">
      <c r="A60" s="5" t="s">
        <v>724</v>
      </c>
      <c r="B60" s="2" t="s">
        <v>49</v>
      </c>
      <c r="C60" s="4"/>
      <c r="D60" s="4"/>
      <c r="E60" s="16" t="s">
        <v>727</v>
      </c>
      <c r="F60" s="5" t="s">
        <v>433</v>
      </c>
      <c r="G60" s="16" t="s">
        <v>734</v>
      </c>
      <c r="H60" s="2" t="s">
        <v>729</v>
      </c>
      <c r="I60" s="2" t="s">
        <v>730</v>
      </c>
      <c r="J60" s="2" t="s">
        <v>30</v>
      </c>
      <c r="K60" s="2">
        <v>28043</v>
      </c>
      <c r="L60" s="2" t="s">
        <v>731</v>
      </c>
      <c r="M60" s="2" t="s">
        <v>732</v>
      </c>
      <c r="N60" s="16" t="s">
        <v>733</v>
      </c>
    </row>
    <row r="61" spans="1:14" s="2" customFormat="1">
      <c r="A61" s="5" t="s">
        <v>724</v>
      </c>
      <c r="B61" s="2" t="s">
        <v>68</v>
      </c>
      <c r="C61" s="4"/>
      <c r="D61" s="4"/>
      <c r="E61" s="5" t="str">
        <f>HYPERLINK("https://twitter.com/fcdcourier?lang=en","@FCDCourier")</f>
        <v>@FCDCourier</v>
      </c>
      <c r="F61" s="5" t="s">
        <v>433</v>
      </c>
      <c r="G61" s="16" t="s">
        <v>735</v>
      </c>
      <c r="H61" s="2" t="s">
        <v>729</v>
      </c>
      <c r="I61" s="2" t="s">
        <v>730</v>
      </c>
      <c r="J61" s="2" t="s">
        <v>30</v>
      </c>
      <c r="K61" s="2">
        <v>28043</v>
      </c>
      <c r="L61" s="2" t="s">
        <v>731</v>
      </c>
      <c r="M61" s="2" t="s">
        <v>736</v>
      </c>
      <c r="N61" s="16" t="s">
        <v>733</v>
      </c>
    </row>
    <row r="62" spans="1:14" s="2" customFormat="1">
      <c r="A62" s="5" t="s">
        <v>741</v>
      </c>
      <c r="B62" s="2" t="s">
        <v>129</v>
      </c>
      <c r="C62" s="2" t="s">
        <v>280</v>
      </c>
      <c r="D62" s="2" t="s">
        <v>747</v>
      </c>
      <c r="E62" s="16" t="s">
        <v>748</v>
      </c>
      <c r="F62" s="5" t="s">
        <v>433</v>
      </c>
      <c r="G62" s="16" t="s">
        <v>749</v>
      </c>
      <c r="H62" s="2" t="s">
        <v>743</v>
      </c>
      <c r="I62" s="2" t="s">
        <v>598</v>
      </c>
      <c r="J62" s="2" t="s">
        <v>30</v>
      </c>
      <c r="K62" s="2">
        <v>27536</v>
      </c>
      <c r="L62" s="2" t="s">
        <v>744</v>
      </c>
      <c r="M62" s="2" t="s">
        <v>750</v>
      </c>
      <c r="N62" s="5" t="s">
        <v>746</v>
      </c>
    </row>
    <row r="63" spans="1:14" s="2" customFormat="1">
      <c r="A63" s="5" t="s">
        <v>741</v>
      </c>
      <c r="B63" s="2" t="s">
        <v>766</v>
      </c>
      <c r="C63" s="2" t="s">
        <v>92</v>
      </c>
      <c r="D63" s="2" t="s">
        <v>767</v>
      </c>
      <c r="E63" s="16" t="s">
        <v>748</v>
      </c>
      <c r="F63" s="5" t="s">
        <v>433</v>
      </c>
      <c r="G63" s="16" t="s">
        <v>768</v>
      </c>
      <c r="H63" s="2" t="s">
        <v>743</v>
      </c>
      <c r="I63" s="2" t="s">
        <v>598</v>
      </c>
      <c r="J63" s="2" t="s">
        <v>30</v>
      </c>
      <c r="K63" s="2">
        <v>27536</v>
      </c>
      <c r="L63" s="2" t="s">
        <v>744</v>
      </c>
      <c r="M63" s="2" t="s">
        <v>769</v>
      </c>
      <c r="N63" s="5" t="s">
        <v>746</v>
      </c>
    </row>
    <row r="64" spans="1:14" s="2" customFormat="1">
      <c r="A64" s="5" t="s">
        <v>741</v>
      </c>
      <c r="B64" s="2" t="s">
        <v>761</v>
      </c>
      <c r="C64" s="4" t="s">
        <v>762</v>
      </c>
      <c r="D64" s="4" t="s">
        <v>763</v>
      </c>
      <c r="E64" s="16" t="s">
        <v>748</v>
      </c>
      <c r="F64" s="5" t="s">
        <v>433</v>
      </c>
      <c r="G64" s="16" t="s">
        <v>764</v>
      </c>
      <c r="H64" s="2" t="s">
        <v>743</v>
      </c>
      <c r="I64" s="2" t="s">
        <v>598</v>
      </c>
      <c r="J64" s="2" t="s">
        <v>30</v>
      </c>
      <c r="K64" s="2">
        <v>27536</v>
      </c>
      <c r="L64" s="2" t="s">
        <v>744</v>
      </c>
      <c r="M64" s="2" t="s">
        <v>765</v>
      </c>
      <c r="N64" s="16" t="s">
        <v>746</v>
      </c>
    </row>
    <row r="65" spans="1:14" s="2" customFormat="1">
      <c r="A65" s="5" t="s">
        <v>741</v>
      </c>
      <c r="B65" s="2" t="s">
        <v>752</v>
      </c>
      <c r="C65" s="4" t="s">
        <v>520</v>
      </c>
      <c r="D65" s="4" t="s">
        <v>753</v>
      </c>
      <c r="E65" s="5" t="str">
        <f>HYPERLINK("https://twitter.com/NancyWykle","@NancyWykle")</f>
        <v>@NancyWykle</v>
      </c>
      <c r="F65" s="5" t="s">
        <v>433</v>
      </c>
      <c r="G65" s="16" t="s">
        <v>754</v>
      </c>
      <c r="H65" s="2" t="s">
        <v>743</v>
      </c>
      <c r="I65" s="2" t="s">
        <v>598</v>
      </c>
      <c r="J65" s="2" t="s">
        <v>30</v>
      </c>
      <c r="K65" s="2">
        <v>27536</v>
      </c>
      <c r="L65" s="2" t="s">
        <v>744</v>
      </c>
      <c r="M65" s="2" t="s">
        <v>755</v>
      </c>
      <c r="N65" s="5" t="s">
        <v>746</v>
      </c>
    </row>
    <row r="66" spans="1:14" s="2" customFormat="1">
      <c r="A66" s="5" t="s">
        <v>741</v>
      </c>
      <c r="B66" s="2" t="s">
        <v>756</v>
      </c>
      <c r="C66" s="2" t="s">
        <v>757</v>
      </c>
      <c r="D66" s="2" t="s">
        <v>758</v>
      </c>
      <c r="E66" s="16" t="s">
        <v>748</v>
      </c>
      <c r="F66" s="5" t="s">
        <v>433</v>
      </c>
      <c r="G66" s="16" t="s">
        <v>759</v>
      </c>
      <c r="H66" s="2" t="s">
        <v>743</v>
      </c>
      <c r="I66" s="2" t="s">
        <v>598</v>
      </c>
      <c r="J66" s="2" t="s">
        <v>30</v>
      </c>
      <c r="K66" s="2">
        <v>27536</v>
      </c>
      <c r="L66" s="2" t="s">
        <v>744</v>
      </c>
      <c r="M66" s="2" t="s">
        <v>760</v>
      </c>
      <c r="N66" s="5" t="s">
        <v>746</v>
      </c>
    </row>
    <row r="67" spans="1:14" s="2" customFormat="1">
      <c r="A67" s="5" t="s">
        <v>741</v>
      </c>
      <c r="B67" s="2" t="s">
        <v>49</v>
      </c>
      <c r="C67" s="4"/>
      <c r="D67" s="4"/>
      <c r="E67" s="16" t="s">
        <v>748</v>
      </c>
      <c r="F67" s="5" t="s">
        <v>433</v>
      </c>
      <c r="G67" s="16" t="s">
        <v>742</v>
      </c>
      <c r="H67" s="2" t="s">
        <v>743</v>
      </c>
      <c r="I67" s="2" t="s">
        <v>598</v>
      </c>
      <c r="J67" s="2" t="s">
        <v>30</v>
      </c>
      <c r="K67" s="2">
        <v>27536</v>
      </c>
      <c r="L67" s="2" t="s">
        <v>744</v>
      </c>
      <c r="M67" s="2" t="s">
        <v>745</v>
      </c>
      <c r="N67" s="5" t="s">
        <v>746</v>
      </c>
    </row>
    <row r="68" spans="1:14" s="2" customFormat="1">
      <c r="A68" s="5" t="s">
        <v>741</v>
      </c>
      <c r="B68" s="2" t="s">
        <v>68</v>
      </c>
      <c r="C68" s="4"/>
      <c r="D68" s="4"/>
      <c r="E68" s="16" t="s">
        <v>773</v>
      </c>
      <c r="F68" s="5" t="s">
        <v>433</v>
      </c>
      <c r="G68" s="16" t="s">
        <v>751</v>
      </c>
      <c r="H68" s="2" t="s">
        <v>743</v>
      </c>
      <c r="I68" s="2" t="s">
        <v>598</v>
      </c>
      <c r="J68" s="2" t="s">
        <v>30</v>
      </c>
      <c r="K68" s="2">
        <v>27536</v>
      </c>
      <c r="L68" s="2" t="s">
        <v>744</v>
      </c>
      <c r="M68" s="2" t="s">
        <v>745</v>
      </c>
      <c r="N68" s="5" t="s">
        <v>746</v>
      </c>
    </row>
    <row r="69" spans="1:14" s="2" customFormat="1">
      <c r="A69" s="5" t="s">
        <v>770</v>
      </c>
      <c r="B69" s="2" t="s">
        <v>138</v>
      </c>
      <c r="C69" s="2" t="s">
        <v>782</v>
      </c>
      <c r="D69" s="2" t="s">
        <v>783</v>
      </c>
      <c r="E69" s="16" t="s">
        <v>773</v>
      </c>
      <c r="F69" s="5" t="s">
        <v>433</v>
      </c>
      <c r="G69" s="16" t="s">
        <v>784</v>
      </c>
      <c r="H69" s="2" t="s">
        <v>775</v>
      </c>
      <c r="I69" s="2" t="s">
        <v>776</v>
      </c>
      <c r="J69" s="2" t="s">
        <v>30</v>
      </c>
      <c r="K69" s="2">
        <v>27870</v>
      </c>
      <c r="L69" s="2" t="s">
        <v>777</v>
      </c>
      <c r="M69" s="2" t="s">
        <v>785</v>
      </c>
      <c r="N69" s="5" t="s">
        <v>779</v>
      </c>
    </row>
    <row r="70" spans="1:14" s="2" customFormat="1">
      <c r="A70" s="5" t="s">
        <v>770</v>
      </c>
      <c r="B70" s="2" t="s">
        <v>684</v>
      </c>
      <c r="C70" s="2" t="s">
        <v>793</v>
      </c>
      <c r="D70" s="2" t="s">
        <v>794</v>
      </c>
      <c r="E70" s="16" t="s">
        <v>773</v>
      </c>
      <c r="F70" s="5" t="s">
        <v>433</v>
      </c>
      <c r="G70" s="16" t="s">
        <v>795</v>
      </c>
      <c r="H70" s="2" t="s">
        <v>775</v>
      </c>
      <c r="I70" s="2" t="s">
        <v>776</v>
      </c>
      <c r="J70" s="2" t="s">
        <v>30</v>
      </c>
      <c r="K70" s="2">
        <v>27870</v>
      </c>
      <c r="L70" s="2" t="s">
        <v>777</v>
      </c>
      <c r="M70" s="2" t="s">
        <v>796</v>
      </c>
      <c r="N70" s="5" t="s">
        <v>779</v>
      </c>
    </row>
    <row r="71" spans="1:14" s="2" customFormat="1">
      <c r="A71" s="5" t="s">
        <v>770</v>
      </c>
      <c r="B71" s="2" t="s">
        <v>786</v>
      </c>
      <c r="C71" s="2" t="s">
        <v>520</v>
      </c>
      <c r="D71" s="2" t="s">
        <v>753</v>
      </c>
      <c r="E71" s="5" t="str">
        <f>HYPERLINK("https://twitter.com/NancyWykle","@NancyWykle")</f>
        <v>@NancyWykle</v>
      </c>
      <c r="F71" s="5" t="s">
        <v>433</v>
      </c>
      <c r="G71" s="16" t="s">
        <v>787</v>
      </c>
      <c r="H71" s="2" t="s">
        <v>775</v>
      </c>
      <c r="I71" s="2" t="s">
        <v>776</v>
      </c>
      <c r="J71" s="2" t="s">
        <v>30</v>
      </c>
      <c r="K71" s="2">
        <v>27870</v>
      </c>
      <c r="L71" s="2" t="s">
        <v>777</v>
      </c>
      <c r="M71" s="2" t="s">
        <v>788</v>
      </c>
      <c r="N71" s="5" t="s">
        <v>779</v>
      </c>
    </row>
    <row r="72" spans="1:14" s="2" customFormat="1">
      <c r="A72" s="5" t="s">
        <v>770</v>
      </c>
      <c r="B72" s="2" t="s">
        <v>789</v>
      </c>
      <c r="C72" s="4" t="s">
        <v>2725</v>
      </c>
      <c r="D72" s="4" t="s">
        <v>790</v>
      </c>
      <c r="E72" s="16" t="s">
        <v>773</v>
      </c>
      <c r="F72" s="5" t="s">
        <v>433</v>
      </c>
      <c r="G72" s="16" t="s">
        <v>791</v>
      </c>
      <c r="H72" s="2" t="s">
        <v>775</v>
      </c>
      <c r="I72" s="2" t="s">
        <v>776</v>
      </c>
      <c r="J72" s="2" t="s">
        <v>30</v>
      </c>
      <c r="K72" s="2">
        <v>27870</v>
      </c>
      <c r="L72" s="2" t="s">
        <v>777</v>
      </c>
      <c r="M72" s="4" t="s">
        <v>792</v>
      </c>
      <c r="N72" s="5" t="s">
        <v>779</v>
      </c>
    </row>
    <row r="73" spans="1:14" s="2" customFormat="1">
      <c r="A73" s="5" t="s">
        <v>770</v>
      </c>
      <c r="B73" s="2" t="s">
        <v>90</v>
      </c>
      <c r="C73" s="2" t="s">
        <v>771</v>
      </c>
      <c r="D73" s="2" t="s">
        <v>772</v>
      </c>
      <c r="E73" s="16" t="s">
        <v>773</v>
      </c>
      <c r="F73" s="5" t="s">
        <v>433</v>
      </c>
      <c r="G73" s="16" t="s">
        <v>774</v>
      </c>
      <c r="H73" s="2" t="s">
        <v>775</v>
      </c>
      <c r="I73" s="2" t="s">
        <v>776</v>
      </c>
      <c r="J73" s="2" t="s">
        <v>30</v>
      </c>
      <c r="K73" s="2">
        <v>27870</v>
      </c>
      <c r="L73" s="2" t="s">
        <v>777</v>
      </c>
      <c r="M73" s="2" t="s">
        <v>778</v>
      </c>
      <c r="N73" s="16" t="s">
        <v>779</v>
      </c>
    </row>
    <row r="74" spans="1:14" s="2" customFormat="1">
      <c r="A74" s="5" t="s">
        <v>770</v>
      </c>
      <c r="B74" s="2" t="s">
        <v>49</v>
      </c>
      <c r="C74" s="4"/>
      <c r="D74" s="4"/>
      <c r="E74" s="5" t="str">
        <f>HYPERLINK("https://twitter.com/rrdailyherald","@rrdailyherald")</f>
        <v>@rrdailyherald</v>
      </c>
      <c r="F74" s="5" t="s">
        <v>433</v>
      </c>
      <c r="G74" s="16" t="s">
        <v>780</v>
      </c>
      <c r="H74" s="2" t="s">
        <v>775</v>
      </c>
      <c r="I74" s="2" t="s">
        <v>776</v>
      </c>
      <c r="J74" s="2" t="s">
        <v>30</v>
      </c>
      <c r="K74" s="2">
        <v>27870</v>
      </c>
      <c r="L74" s="2" t="s">
        <v>777</v>
      </c>
      <c r="M74" s="4" t="s">
        <v>781</v>
      </c>
      <c r="N74" s="5" t="s">
        <v>779</v>
      </c>
    </row>
    <row r="75" spans="1:14" s="2" customFormat="1">
      <c r="A75" s="5" t="s">
        <v>797</v>
      </c>
      <c r="B75" s="2" t="s">
        <v>798</v>
      </c>
      <c r="C75" s="2" t="s">
        <v>799</v>
      </c>
      <c r="D75" s="2" t="s">
        <v>800</v>
      </c>
      <c r="E75" s="16" t="s">
        <v>5197</v>
      </c>
      <c r="F75" s="5" t="s">
        <v>433</v>
      </c>
      <c r="G75" s="16" t="s">
        <v>801</v>
      </c>
      <c r="H75" s="2" t="s">
        <v>802</v>
      </c>
      <c r="I75" s="2" t="s">
        <v>803</v>
      </c>
      <c r="J75" s="2" t="s">
        <v>30</v>
      </c>
      <c r="K75" s="2">
        <v>28335</v>
      </c>
      <c r="L75" s="2" t="s">
        <v>87</v>
      </c>
      <c r="M75" s="2" t="s">
        <v>804</v>
      </c>
      <c r="N75" s="5" t="s">
        <v>805</v>
      </c>
    </row>
    <row r="76" spans="1:14" s="2" customFormat="1">
      <c r="A76" s="5" t="s">
        <v>797</v>
      </c>
      <c r="B76" s="2" t="s">
        <v>129</v>
      </c>
      <c r="C76" s="2" t="s">
        <v>809</v>
      </c>
      <c r="D76" s="2" t="s">
        <v>810</v>
      </c>
      <c r="E76" s="5" t="str">
        <f>HYPERLINK("https://twitter.com/lisajfarmer","@lisajfarmer")</f>
        <v>@lisajfarmer</v>
      </c>
      <c r="F76" s="5" t="s">
        <v>433</v>
      </c>
      <c r="G76" s="16" t="s">
        <v>811</v>
      </c>
      <c r="H76" s="2" t="s">
        <v>802</v>
      </c>
      <c r="I76" s="2" t="s">
        <v>803</v>
      </c>
      <c r="J76" s="2" t="s">
        <v>30</v>
      </c>
      <c r="K76" s="2">
        <v>28335</v>
      </c>
      <c r="L76" s="2" t="s">
        <v>87</v>
      </c>
      <c r="M76" s="2" t="s">
        <v>804</v>
      </c>
      <c r="N76" s="16" t="s">
        <v>805</v>
      </c>
    </row>
    <row r="77" spans="1:14" s="2" customFormat="1">
      <c r="A77" s="5" t="s">
        <v>797</v>
      </c>
      <c r="B77" s="2" t="s">
        <v>170</v>
      </c>
      <c r="C77" s="2" t="s">
        <v>813</v>
      </c>
      <c r="D77" s="2" t="s">
        <v>814</v>
      </c>
      <c r="E77" s="16" t="s">
        <v>5197</v>
      </c>
      <c r="F77" s="5" t="s">
        <v>433</v>
      </c>
      <c r="G77" s="16" t="s">
        <v>815</v>
      </c>
      <c r="H77" s="2" t="s">
        <v>802</v>
      </c>
      <c r="I77" s="2" t="s">
        <v>803</v>
      </c>
      <c r="J77" s="2" t="s">
        <v>30</v>
      </c>
      <c r="K77" s="2">
        <v>28335</v>
      </c>
      <c r="L77" s="2" t="s">
        <v>87</v>
      </c>
      <c r="M77" s="2" t="s">
        <v>804</v>
      </c>
      <c r="N77" s="16" t="s">
        <v>805</v>
      </c>
    </row>
    <row r="78" spans="1:14" s="2" customFormat="1">
      <c r="A78" s="5" t="s">
        <v>797</v>
      </c>
      <c r="B78" s="2" t="s">
        <v>170</v>
      </c>
      <c r="C78" s="2" t="s">
        <v>816</v>
      </c>
      <c r="D78" s="2" t="s">
        <v>817</v>
      </c>
      <c r="E78" s="16" t="s">
        <v>5197</v>
      </c>
      <c r="F78" s="5" t="s">
        <v>433</v>
      </c>
      <c r="G78" s="16" t="s">
        <v>818</v>
      </c>
      <c r="H78" s="2" t="s">
        <v>802</v>
      </c>
      <c r="I78" s="2" t="s">
        <v>803</v>
      </c>
      <c r="J78" s="2" t="s">
        <v>30</v>
      </c>
      <c r="K78" s="2">
        <v>28335</v>
      </c>
      <c r="L78" s="2" t="s">
        <v>87</v>
      </c>
      <c r="M78" s="2" t="s">
        <v>804</v>
      </c>
      <c r="N78" s="5" t="s">
        <v>805</v>
      </c>
    </row>
    <row r="79" spans="1:14" s="2" customFormat="1">
      <c r="A79" s="5" t="s">
        <v>797</v>
      </c>
      <c r="B79" s="2" t="s">
        <v>673</v>
      </c>
      <c r="C79" s="2" t="s">
        <v>806</v>
      </c>
      <c r="D79" s="2" t="s">
        <v>807</v>
      </c>
      <c r="E79" s="16" t="s">
        <v>5197</v>
      </c>
      <c r="F79" s="5" t="s">
        <v>433</v>
      </c>
      <c r="G79" s="16" t="s">
        <v>808</v>
      </c>
      <c r="H79" s="2" t="s">
        <v>802</v>
      </c>
      <c r="I79" s="2" t="s">
        <v>803</v>
      </c>
      <c r="J79" s="2" t="s">
        <v>30</v>
      </c>
      <c r="K79" s="2">
        <v>28335</v>
      </c>
      <c r="L79" s="2" t="s">
        <v>87</v>
      </c>
      <c r="M79" s="2" t="s">
        <v>804</v>
      </c>
      <c r="N79" s="5" t="s">
        <v>805</v>
      </c>
    </row>
    <row r="80" spans="1:14" s="2" customFormat="1">
      <c r="A80" s="5" t="s">
        <v>797</v>
      </c>
      <c r="B80" s="2" t="s">
        <v>68</v>
      </c>
      <c r="C80" s="4"/>
      <c r="D80" s="4"/>
      <c r="E80" s="16" t="s">
        <v>5197</v>
      </c>
      <c r="F80" s="5" t="s">
        <v>433</v>
      </c>
      <c r="G80" s="16" t="s">
        <v>812</v>
      </c>
      <c r="H80" s="2" t="s">
        <v>802</v>
      </c>
      <c r="I80" s="2" t="s">
        <v>803</v>
      </c>
      <c r="J80" s="2" t="s">
        <v>30</v>
      </c>
      <c r="K80" s="2">
        <v>28335</v>
      </c>
      <c r="L80" s="2" t="s">
        <v>87</v>
      </c>
      <c r="M80" s="2" t="s">
        <v>804</v>
      </c>
      <c r="N80" s="5" t="s">
        <v>805</v>
      </c>
    </row>
    <row r="81" spans="1:14" s="2" customFormat="1">
      <c r="A81" s="5" t="s">
        <v>819</v>
      </c>
      <c r="B81" s="2" t="s">
        <v>842</v>
      </c>
      <c r="C81" s="2" t="s">
        <v>843</v>
      </c>
      <c r="D81" s="2" t="s">
        <v>844</v>
      </c>
      <c r="E81" s="5" t="str">
        <f>HYPERLINK("https://twitter.com/ReflectorBV","@ReflectorBV")</f>
        <v>@ReflectorBV</v>
      </c>
      <c r="F81" s="5" t="s">
        <v>433</v>
      </c>
      <c r="G81" s="16" t="s">
        <v>845</v>
      </c>
      <c r="H81" s="2" t="s">
        <v>825</v>
      </c>
      <c r="I81" s="2" t="s">
        <v>157</v>
      </c>
      <c r="J81" s="2" t="s">
        <v>30</v>
      </c>
      <c r="K81" s="2">
        <v>27835</v>
      </c>
      <c r="L81" s="2" t="s">
        <v>158</v>
      </c>
      <c r="M81" s="2" t="s">
        <v>846</v>
      </c>
      <c r="N81" s="5" t="s">
        <v>110</v>
      </c>
    </row>
    <row r="82" spans="1:14" s="2" customFormat="1">
      <c r="A82" s="5" t="s">
        <v>819</v>
      </c>
      <c r="B82" s="2" t="s">
        <v>831</v>
      </c>
      <c r="C82" s="2" t="s">
        <v>832</v>
      </c>
      <c r="D82" s="2" t="s">
        <v>833</v>
      </c>
      <c r="E82" s="16" t="s">
        <v>823</v>
      </c>
      <c r="F82" s="5" t="s">
        <v>433</v>
      </c>
      <c r="G82" s="16" t="s">
        <v>834</v>
      </c>
      <c r="H82" s="2" t="s">
        <v>825</v>
      </c>
      <c r="I82" s="2" t="s">
        <v>157</v>
      </c>
      <c r="J82" s="2" t="s">
        <v>30</v>
      </c>
      <c r="K82" s="2">
        <v>278935</v>
      </c>
      <c r="L82" s="2" t="s">
        <v>158</v>
      </c>
      <c r="M82" s="2" t="s">
        <v>835</v>
      </c>
      <c r="N82" s="5" t="s">
        <v>110</v>
      </c>
    </row>
    <row r="83" spans="1:14" s="2" customFormat="1">
      <c r="A83" s="5" t="s">
        <v>819</v>
      </c>
      <c r="B83" s="2" t="s">
        <v>851</v>
      </c>
      <c r="C83" s="2" t="s">
        <v>852</v>
      </c>
      <c r="D83" s="2" t="s">
        <v>853</v>
      </c>
      <c r="E83" s="5" t="str">
        <f>HYPERLINK("https://twitter.com/GingerLGDR","@GingerLGDR")</f>
        <v>@GingerLGDR</v>
      </c>
      <c r="F83" s="5" t="s">
        <v>433</v>
      </c>
      <c r="G83" s="16" t="s">
        <v>854</v>
      </c>
      <c r="H83" s="2" t="s">
        <v>825</v>
      </c>
      <c r="I83" s="2" t="s">
        <v>157</v>
      </c>
      <c r="J83" s="2" t="s">
        <v>30</v>
      </c>
      <c r="K83" s="2">
        <v>27835</v>
      </c>
      <c r="L83" s="2" t="s">
        <v>158</v>
      </c>
      <c r="M83" s="2" t="s">
        <v>826</v>
      </c>
      <c r="N83" s="5" t="s">
        <v>110</v>
      </c>
    </row>
    <row r="84" spans="1:14" s="2" customFormat="1">
      <c r="A84" s="5" t="s">
        <v>819</v>
      </c>
      <c r="B84" s="2" t="s">
        <v>820</v>
      </c>
      <c r="C84" s="4" t="s">
        <v>821</v>
      </c>
      <c r="D84" s="4" t="s">
        <v>822</v>
      </c>
      <c r="E84" s="16" t="s">
        <v>823</v>
      </c>
      <c r="F84" s="5" t="s">
        <v>433</v>
      </c>
      <c r="G84" s="16" t="s">
        <v>824</v>
      </c>
      <c r="H84" s="2" t="s">
        <v>825</v>
      </c>
      <c r="I84" s="2" t="s">
        <v>157</v>
      </c>
      <c r="J84" s="2" t="s">
        <v>30</v>
      </c>
      <c r="K84" s="2">
        <v>27835</v>
      </c>
      <c r="L84" s="2" t="s">
        <v>158</v>
      </c>
      <c r="M84" s="2" t="s">
        <v>826</v>
      </c>
      <c r="N84" s="5" t="s">
        <v>110</v>
      </c>
    </row>
    <row r="85" spans="1:14" s="2" customFormat="1">
      <c r="A85" s="5" t="s">
        <v>819</v>
      </c>
      <c r="B85" s="2" t="s">
        <v>123</v>
      </c>
      <c r="C85" s="2" t="s">
        <v>195</v>
      </c>
      <c r="D85" s="2" t="s">
        <v>836</v>
      </c>
      <c r="E85" s="16" t="s">
        <v>823</v>
      </c>
      <c r="F85" s="5" t="s">
        <v>433</v>
      </c>
      <c r="G85" s="16" t="s">
        <v>837</v>
      </c>
      <c r="H85" s="2" t="s">
        <v>825</v>
      </c>
      <c r="I85" s="2" t="s">
        <v>157</v>
      </c>
      <c r="J85" s="2" t="s">
        <v>30</v>
      </c>
      <c r="K85" s="2">
        <v>27835</v>
      </c>
      <c r="L85" s="2" t="s">
        <v>158</v>
      </c>
      <c r="M85" s="2" t="s">
        <v>838</v>
      </c>
      <c r="N85" s="5" t="s">
        <v>110</v>
      </c>
    </row>
    <row r="86" spans="1:14" s="2" customFormat="1">
      <c r="A86" s="5" t="s">
        <v>819</v>
      </c>
      <c r="B86" s="2" t="s">
        <v>847</v>
      </c>
      <c r="C86" s="4" t="s">
        <v>848</v>
      </c>
      <c r="D86" s="4" t="s">
        <v>849</v>
      </c>
      <c r="E86" s="16" t="s">
        <v>823</v>
      </c>
      <c r="F86" s="5" t="s">
        <v>433</v>
      </c>
      <c r="G86" s="16" t="s">
        <v>850</v>
      </c>
      <c r="H86" s="2" t="s">
        <v>825</v>
      </c>
      <c r="I86" s="2" t="s">
        <v>157</v>
      </c>
      <c r="J86" s="2" t="s">
        <v>30</v>
      </c>
      <c r="K86" s="2">
        <v>27835</v>
      </c>
      <c r="L86" s="2" t="s">
        <v>158</v>
      </c>
      <c r="M86" s="2" t="s">
        <v>846</v>
      </c>
      <c r="N86" s="5" t="s">
        <v>110</v>
      </c>
    </row>
    <row r="87" spans="1:14" s="2" customFormat="1">
      <c r="A87" s="5" t="s">
        <v>819</v>
      </c>
      <c r="B87" s="2" t="s">
        <v>827</v>
      </c>
      <c r="C87" s="2" t="s">
        <v>313</v>
      </c>
      <c r="D87" s="2" t="s">
        <v>828</v>
      </c>
      <c r="E87" s="16" t="s">
        <v>823</v>
      </c>
      <c r="F87" s="5" t="s">
        <v>433</v>
      </c>
      <c r="G87" s="16" t="s">
        <v>829</v>
      </c>
      <c r="H87" s="2" t="s">
        <v>825</v>
      </c>
      <c r="I87" s="2" t="s">
        <v>157</v>
      </c>
      <c r="J87" s="2" t="s">
        <v>30</v>
      </c>
      <c r="K87" s="2">
        <v>27835</v>
      </c>
      <c r="L87" s="2" t="s">
        <v>158</v>
      </c>
      <c r="M87" s="2" t="s">
        <v>830</v>
      </c>
      <c r="N87" s="16" t="s">
        <v>110</v>
      </c>
    </row>
    <row r="88" spans="1:14" s="2" customFormat="1">
      <c r="A88" s="5" t="s">
        <v>819</v>
      </c>
      <c r="B88" s="2" t="s">
        <v>353</v>
      </c>
      <c r="C88" s="2" t="s">
        <v>706</v>
      </c>
      <c r="D88" s="2" t="s">
        <v>707</v>
      </c>
      <c r="E88" s="16" t="s">
        <v>823</v>
      </c>
      <c r="F88" s="5" t="s">
        <v>433</v>
      </c>
      <c r="G88" s="5" t="s">
        <v>708</v>
      </c>
      <c r="H88" s="2" t="s">
        <v>825</v>
      </c>
      <c r="I88" s="2" t="s">
        <v>157</v>
      </c>
      <c r="J88" s="2" t="s">
        <v>30</v>
      </c>
      <c r="K88" s="2">
        <v>27835</v>
      </c>
      <c r="L88" s="2" t="s">
        <v>158</v>
      </c>
      <c r="M88" s="2" t="s">
        <v>841</v>
      </c>
      <c r="N88" s="5" t="s">
        <v>110</v>
      </c>
    </row>
    <row r="89" spans="1:14" s="2" customFormat="1">
      <c r="A89" s="5" t="s">
        <v>819</v>
      </c>
      <c r="B89" s="2" t="s">
        <v>49</v>
      </c>
      <c r="C89" s="4"/>
      <c r="D89" s="4"/>
      <c r="E89" s="5" t="s">
        <v>823</v>
      </c>
      <c r="F89" s="5" t="s">
        <v>433</v>
      </c>
      <c r="G89" s="16" t="s">
        <v>839</v>
      </c>
      <c r="H89" s="2" t="s">
        <v>825</v>
      </c>
      <c r="I89" s="2" t="s">
        <v>157</v>
      </c>
      <c r="J89" s="2" t="s">
        <v>30</v>
      </c>
      <c r="K89" s="2">
        <v>27835</v>
      </c>
      <c r="L89" s="2" t="s">
        <v>158</v>
      </c>
      <c r="M89" s="2" t="s">
        <v>840</v>
      </c>
      <c r="N89" s="5" t="s">
        <v>110</v>
      </c>
    </row>
    <row r="90" spans="1:14" s="2" customFormat="1">
      <c r="A90" s="5" t="s">
        <v>855</v>
      </c>
      <c r="B90" s="2" t="s">
        <v>170</v>
      </c>
      <c r="C90" s="4" t="s">
        <v>874</v>
      </c>
      <c r="D90" s="4" t="s">
        <v>875</v>
      </c>
      <c r="E90" s="5" t="str">
        <f>HYPERLINK("https://twitter.com/LexDispatchJH","@LexDispatchJH")</f>
        <v>@LexDispatchJH</v>
      </c>
      <c r="F90" s="5" t="s">
        <v>433</v>
      </c>
      <c r="G90" s="16" t="s">
        <v>876</v>
      </c>
      <c r="H90" s="2" t="s">
        <v>859</v>
      </c>
      <c r="I90" s="2" t="s">
        <v>860</v>
      </c>
      <c r="J90" s="2" t="s">
        <v>30</v>
      </c>
      <c r="K90" s="2">
        <v>27292</v>
      </c>
      <c r="L90" s="2" t="s">
        <v>861</v>
      </c>
      <c r="M90" s="2" t="s">
        <v>877</v>
      </c>
      <c r="N90" s="16" t="s">
        <v>863</v>
      </c>
    </row>
    <row r="91" spans="1:14" s="2" customFormat="1">
      <c r="A91" s="5" t="s">
        <v>855</v>
      </c>
      <c r="B91" s="2" t="s">
        <v>866</v>
      </c>
      <c r="C91" s="2" t="s">
        <v>867</v>
      </c>
      <c r="D91" s="2" t="s">
        <v>868</v>
      </c>
      <c r="E91" s="12" t="str">
        <f>HYPERLINK("https://twitter.com/dossraines?lang=en","@DossRaines")</f>
        <v>@DossRaines</v>
      </c>
      <c r="F91" s="5" t="s">
        <v>433</v>
      </c>
      <c r="G91" s="16" t="s">
        <v>869</v>
      </c>
      <c r="H91" s="3" t="s">
        <v>859</v>
      </c>
      <c r="I91" s="2" t="s">
        <v>860</v>
      </c>
      <c r="J91" s="2" t="s">
        <v>30</v>
      </c>
      <c r="K91" s="2">
        <v>27292</v>
      </c>
      <c r="L91" s="2" t="s">
        <v>861</v>
      </c>
      <c r="M91" s="2" t="s">
        <v>870</v>
      </c>
      <c r="N91" s="5" t="s">
        <v>863</v>
      </c>
    </row>
    <row r="92" spans="1:14" s="2" customFormat="1">
      <c r="A92" s="5" t="s">
        <v>855</v>
      </c>
      <c r="B92" s="2" t="s">
        <v>57</v>
      </c>
      <c r="C92" s="2" t="s">
        <v>856</v>
      </c>
      <c r="D92" s="2" t="s">
        <v>857</v>
      </c>
      <c r="E92" s="12" t="str">
        <f>HYPERLINK("https://twitter.com/HScottJ67","@HScottJ67")</f>
        <v>@HScottJ67</v>
      </c>
      <c r="F92" s="5" t="s">
        <v>433</v>
      </c>
      <c r="G92" s="16" t="s">
        <v>858</v>
      </c>
      <c r="H92" s="3" t="s">
        <v>859</v>
      </c>
      <c r="I92" s="2" t="s">
        <v>860</v>
      </c>
      <c r="J92" s="2" t="s">
        <v>30</v>
      </c>
      <c r="K92" s="2">
        <v>27292</v>
      </c>
      <c r="L92" s="2" t="s">
        <v>861</v>
      </c>
      <c r="M92" s="2" t="s">
        <v>862</v>
      </c>
      <c r="N92" s="5" t="s">
        <v>863</v>
      </c>
    </row>
    <row r="93" spans="1:14" s="2" customFormat="1">
      <c r="A93" s="5" t="s">
        <v>855</v>
      </c>
      <c r="B93" s="2" t="s">
        <v>170</v>
      </c>
      <c r="C93" s="2" t="s">
        <v>878</v>
      </c>
      <c r="D93" s="2" t="s">
        <v>879</v>
      </c>
      <c r="E93" s="5" t="str">
        <f>HYPERLINK("https://twitter.com/LexDispatchSM","@LexDispatchSM")</f>
        <v>@LexDispatchSM</v>
      </c>
      <c r="F93" s="5" t="s">
        <v>433</v>
      </c>
      <c r="G93" s="16" t="s">
        <v>880</v>
      </c>
      <c r="H93" s="2" t="s">
        <v>859</v>
      </c>
      <c r="I93" s="2" t="s">
        <v>860</v>
      </c>
      <c r="J93" s="2" t="s">
        <v>30</v>
      </c>
      <c r="K93" s="2">
        <v>27292</v>
      </c>
      <c r="L93" s="2" t="s">
        <v>861</v>
      </c>
      <c r="M93" s="2" t="s">
        <v>881</v>
      </c>
      <c r="N93" s="5" t="s">
        <v>863</v>
      </c>
    </row>
    <row r="94" spans="1:14" s="2" customFormat="1">
      <c r="A94" s="5" t="s">
        <v>855</v>
      </c>
      <c r="B94" s="2" t="s">
        <v>353</v>
      </c>
      <c r="C94" s="2" t="s">
        <v>116</v>
      </c>
      <c r="D94" s="2" t="s">
        <v>674</v>
      </c>
      <c r="E94" s="5" t="str">
        <f>HYPERLINK("https://twitter.com/LexDispatchJH","@LexDispatchJH")</f>
        <v>@LexDispatchJH</v>
      </c>
      <c r="F94" s="5" t="s">
        <v>433</v>
      </c>
      <c r="G94" s="5" t="s">
        <v>872</v>
      </c>
      <c r="H94" s="2" t="s">
        <v>859</v>
      </c>
      <c r="I94" s="2" t="s">
        <v>860</v>
      </c>
      <c r="J94" s="2" t="s">
        <v>30</v>
      </c>
      <c r="K94" s="2">
        <v>27292</v>
      </c>
      <c r="L94" s="2" t="s">
        <v>861</v>
      </c>
      <c r="M94" s="2" t="s">
        <v>873</v>
      </c>
      <c r="N94" s="5" t="s">
        <v>863</v>
      </c>
    </row>
    <row r="95" spans="1:14" s="2" customFormat="1">
      <c r="A95" s="5" t="s">
        <v>855</v>
      </c>
      <c r="B95" s="2" t="s">
        <v>49</v>
      </c>
      <c r="C95" s="4"/>
      <c r="D95" s="4"/>
      <c r="E95" s="12" t="str">
        <f>HYPERLINK("https://twitter.com/lexdispatch","@lexdispatch")</f>
        <v>@lexdispatch</v>
      </c>
      <c r="F95" s="5" t="s">
        <v>433</v>
      </c>
      <c r="G95" s="16" t="s">
        <v>864</v>
      </c>
      <c r="H95" s="3" t="s">
        <v>859</v>
      </c>
      <c r="I95" s="2" t="s">
        <v>860</v>
      </c>
      <c r="J95" s="2" t="s">
        <v>30</v>
      </c>
      <c r="K95" s="2">
        <v>27292</v>
      </c>
      <c r="L95" s="2" t="s">
        <v>861</v>
      </c>
      <c r="M95" s="2" t="s">
        <v>865</v>
      </c>
      <c r="N95" s="5" t="s">
        <v>863</v>
      </c>
    </row>
    <row r="96" spans="1:14" s="2" customFormat="1">
      <c r="A96" s="5" t="s">
        <v>855</v>
      </c>
      <c r="B96" s="2" t="s">
        <v>68</v>
      </c>
      <c r="C96" s="4"/>
      <c r="D96" s="4"/>
      <c r="E96" s="12" t="str">
        <f>HYPERLINK("https://twitter.com/lexdispatch","@lexdispatch")</f>
        <v>@lexdispatch</v>
      </c>
      <c r="F96" s="5" t="s">
        <v>433</v>
      </c>
      <c r="G96" s="16" t="s">
        <v>871</v>
      </c>
      <c r="H96" s="3" t="s">
        <v>859</v>
      </c>
      <c r="I96" s="2" t="s">
        <v>860</v>
      </c>
      <c r="J96" s="2" t="s">
        <v>30</v>
      </c>
      <c r="K96" s="2">
        <v>27292</v>
      </c>
      <c r="L96" s="2" t="s">
        <v>861</v>
      </c>
      <c r="M96" s="2" t="s">
        <v>865</v>
      </c>
      <c r="N96" s="5" t="s">
        <v>863</v>
      </c>
    </row>
    <row r="97" spans="1:14" s="2" customFormat="1">
      <c r="A97" s="5" t="s">
        <v>882</v>
      </c>
      <c r="B97" s="2" t="s">
        <v>353</v>
      </c>
      <c r="C97" s="2" t="s">
        <v>898</v>
      </c>
      <c r="D97" s="2" t="s">
        <v>899</v>
      </c>
      <c r="E97" s="5" t="str">
        <f>HYPERLINK("https://twitter.com/EJpublisher","@EJpublisher")</f>
        <v>@EJpublisher</v>
      </c>
      <c r="F97" s="5" t="s">
        <v>433</v>
      </c>
      <c r="G97" s="16" t="s">
        <v>900</v>
      </c>
      <c r="H97" s="2" t="s">
        <v>887</v>
      </c>
      <c r="I97" s="2" t="s">
        <v>888</v>
      </c>
      <c r="J97" s="2" t="s">
        <v>30</v>
      </c>
      <c r="K97" s="2">
        <v>28110</v>
      </c>
      <c r="L97" s="2" t="s">
        <v>889</v>
      </c>
      <c r="M97" s="2" t="s">
        <v>901</v>
      </c>
      <c r="N97" s="16" t="s">
        <v>891</v>
      </c>
    </row>
    <row r="98" spans="1:14" s="2" customFormat="1">
      <c r="A98" s="5" t="s">
        <v>882</v>
      </c>
      <c r="B98" s="2" t="s">
        <v>129</v>
      </c>
      <c r="C98" s="4" t="s">
        <v>883</v>
      </c>
      <c r="D98" s="4" t="s">
        <v>884</v>
      </c>
      <c r="E98" s="16" t="s">
        <v>885</v>
      </c>
      <c r="F98" s="5" t="s">
        <v>433</v>
      </c>
      <c r="G98" s="16" t="s">
        <v>886</v>
      </c>
      <c r="H98" s="3" t="s">
        <v>887</v>
      </c>
      <c r="I98" s="2" t="s">
        <v>888</v>
      </c>
      <c r="J98" s="2" t="s">
        <v>30</v>
      </c>
      <c r="K98" s="2">
        <v>28110</v>
      </c>
      <c r="L98" s="2" t="s">
        <v>889</v>
      </c>
      <c r="M98" s="2" t="s">
        <v>890</v>
      </c>
      <c r="N98" s="5" t="s">
        <v>891</v>
      </c>
    </row>
    <row r="99" spans="1:14" s="2" customFormat="1">
      <c r="A99" s="5" t="s">
        <v>882</v>
      </c>
      <c r="B99" s="2" t="s">
        <v>129</v>
      </c>
      <c r="C99" s="4" t="s">
        <v>892</v>
      </c>
      <c r="D99" s="4" t="s">
        <v>893</v>
      </c>
      <c r="E99" s="16" t="s">
        <v>885</v>
      </c>
      <c r="F99" s="5" t="s">
        <v>433</v>
      </c>
      <c r="G99" s="16" t="s">
        <v>894</v>
      </c>
      <c r="H99" s="3" t="s">
        <v>887</v>
      </c>
      <c r="I99" s="2" t="s">
        <v>888</v>
      </c>
      <c r="J99" s="2" t="s">
        <v>30</v>
      </c>
      <c r="K99" s="2">
        <v>28110</v>
      </c>
      <c r="L99" s="2" t="s">
        <v>889</v>
      </c>
      <c r="M99" s="2" t="s">
        <v>890</v>
      </c>
      <c r="N99" s="5" t="s">
        <v>891</v>
      </c>
    </row>
    <row r="100" spans="1:14" s="2" customFormat="1">
      <c r="A100" s="5" t="s">
        <v>882</v>
      </c>
      <c r="B100" s="2" t="s">
        <v>68</v>
      </c>
      <c r="E100" s="5" t="str">
        <f>HYPERLINK("https://twitter.com/EnquirerJournal","@EnquirerJournal")</f>
        <v>@EnquirerJournal</v>
      </c>
      <c r="F100" s="5" t="s">
        <v>433</v>
      </c>
      <c r="G100" s="16" t="s">
        <v>895</v>
      </c>
      <c r="H100" s="3" t="s">
        <v>896</v>
      </c>
      <c r="I100" s="2" t="s">
        <v>888</v>
      </c>
      <c r="J100" s="2" t="s">
        <v>30</v>
      </c>
      <c r="K100" s="2">
        <v>28112</v>
      </c>
      <c r="L100" s="2" t="s">
        <v>889</v>
      </c>
      <c r="M100" s="2" t="s">
        <v>897</v>
      </c>
      <c r="N100" s="5" t="s">
        <v>891</v>
      </c>
    </row>
    <row r="101" spans="1:14" s="2" customFormat="1">
      <c r="A101" s="5" t="s">
        <v>902</v>
      </c>
      <c r="B101" s="2" t="s">
        <v>921</v>
      </c>
      <c r="C101" s="2" t="s">
        <v>843</v>
      </c>
      <c r="D101" s="2" t="s">
        <v>922</v>
      </c>
      <c r="E101" s="12" t="s">
        <v>923</v>
      </c>
      <c r="F101" s="5" t="s">
        <v>433</v>
      </c>
      <c r="G101" s="5" t="s">
        <v>924</v>
      </c>
      <c r="H101" s="2" t="s">
        <v>907</v>
      </c>
      <c r="I101" s="2" t="s">
        <v>190</v>
      </c>
      <c r="J101" s="2" t="s">
        <v>30</v>
      </c>
      <c r="K101" s="2">
        <v>28302</v>
      </c>
      <c r="L101" s="2" t="s">
        <v>191</v>
      </c>
      <c r="M101" s="2" t="s">
        <v>925</v>
      </c>
      <c r="N101" s="16" t="s">
        <v>909</v>
      </c>
    </row>
    <row r="102" spans="1:14" s="2" customFormat="1">
      <c r="A102" s="5" t="s">
        <v>902</v>
      </c>
      <c r="B102" s="2" t="s">
        <v>903</v>
      </c>
      <c r="C102" s="2" t="s">
        <v>904</v>
      </c>
      <c r="D102" s="2" t="s">
        <v>905</v>
      </c>
      <c r="E102" s="12" t="str">
        <f>HYPERLINK("https://twitter.com/wbkirbyjr","@wbkirbyjr")</f>
        <v>@wbkirbyjr</v>
      </c>
      <c r="F102" s="5" t="s">
        <v>433</v>
      </c>
      <c r="G102" s="16" t="s">
        <v>906</v>
      </c>
      <c r="H102" s="2" t="s">
        <v>907</v>
      </c>
      <c r="I102" s="2" t="s">
        <v>190</v>
      </c>
      <c r="J102" s="2" t="s">
        <v>30</v>
      </c>
      <c r="K102" s="2">
        <v>28302</v>
      </c>
      <c r="L102" s="2" t="s">
        <v>191</v>
      </c>
      <c r="M102" s="2" t="s">
        <v>908</v>
      </c>
      <c r="N102" s="5" t="s">
        <v>909</v>
      </c>
    </row>
    <row r="103" spans="1:14" s="2" customFormat="1">
      <c r="A103" s="5" t="s">
        <v>902</v>
      </c>
      <c r="B103" s="2" t="s">
        <v>942</v>
      </c>
      <c r="C103" s="4" t="s">
        <v>943</v>
      </c>
      <c r="D103" s="4" t="s">
        <v>944</v>
      </c>
      <c r="E103" s="5" t="str">
        <f>HYPERLINK("https://twitter.com/FO_weather","@FO_weather")</f>
        <v>@FO_weather</v>
      </c>
      <c r="F103" s="5" t="s">
        <v>433</v>
      </c>
      <c r="G103" s="16" t="s">
        <v>945</v>
      </c>
      <c r="H103" s="2" t="s">
        <v>907</v>
      </c>
      <c r="I103" s="2" t="s">
        <v>190</v>
      </c>
      <c r="J103" s="2" t="s">
        <v>30</v>
      </c>
      <c r="K103" s="2">
        <v>28302</v>
      </c>
      <c r="L103" s="2" t="s">
        <v>191</v>
      </c>
      <c r="M103" s="2" t="s">
        <v>946</v>
      </c>
      <c r="N103" s="5" t="s">
        <v>909</v>
      </c>
    </row>
    <row r="104" spans="1:14" s="2" customFormat="1">
      <c r="A104" s="5" t="s">
        <v>902</v>
      </c>
      <c r="B104" s="2" t="s">
        <v>969</v>
      </c>
      <c r="C104" s="2" t="s">
        <v>970</v>
      </c>
      <c r="D104" s="2" t="s">
        <v>971</v>
      </c>
      <c r="E104" s="5" t="str">
        <f>HYPERLINK("https://twitter.com/FO_Williams","@FO_Williams")</f>
        <v>@FO_Williams</v>
      </c>
      <c r="F104" s="5" t="s">
        <v>433</v>
      </c>
      <c r="G104" s="16" t="s">
        <v>972</v>
      </c>
      <c r="H104" s="2" t="s">
        <v>907</v>
      </c>
      <c r="I104" s="2" t="s">
        <v>190</v>
      </c>
      <c r="J104" s="2" t="s">
        <v>30</v>
      </c>
      <c r="K104" s="2">
        <v>28302</v>
      </c>
      <c r="L104" s="2" t="s">
        <v>191</v>
      </c>
      <c r="M104" s="2" t="s">
        <v>973</v>
      </c>
      <c r="N104" s="5" t="s">
        <v>909</v>
      </c>
    </row>
    <row r="105" spans="1:14" s="2" customFormat="1">
      <c r="A105" s="5" t="s">
        <v>902</v>
      </c>
      <c r="B105" s="2" t="s">
        <v>57</v>
      </c>
      <c r="C105" s="2" t="s">
        <v>926</v>
      </c>
      <c r="D105" s="2" t="s">
        <v>927</v>
      </c>
      <c r="E105" s="5" t="str">
        <f>HYPERLINK("https://twitter.com/matt_leclercq?lang=en","@Matt_Leclercq")</f>
        <v>@Matt_Leclercq</v>
      </c>
      <c r="F105" s="5" t="s">
        <v>433</v>
      </c>
      <c r="G105" s="16" t="s">
        <v>928</v>
      </c>
      <c r="H105" s="2" t="s">
        <v>907</v>
      </c>
      <c r="I105" s="2" t="s">
        <v>190</v>
      </c>
      <c r="J105" s="2" t="s">
        <v>30</v>
      </c>
      <c r="K105" s="2">
        <v>28302</v>
      </c>
      <c r="L105" s="2" t="s">
        <v>191</v>
      </c>
      <c r="M105" s="2" t="s">
        <v>929</v>
      </c>
      <c r="N105" s="5" t="s">
        <v>909</v>
      </c>
    </row>
    <row r="106" spans="1:14" s="2" customFormat="1">
      <c r="A106" s="5" t="s">
        <v>902</v>
      </c>
      <c r="B106" s="2" t="s">
        <v>938</v>
      </c>
      <c r="C106" s="2" t="s">
        <v>313</v>
      </c>
      <c r="D106" s="2" t="s">
        <v>939</v>
      </c>
      <c r="E106" s="5" t="str">
        <f>HYPERLINK("https://twitter.com/fo_futch","@FO_Futch")</f>
        <v>@FO_Futch</v>
      </c>
      <c r="F106" s="5" t="s">
        <v>433</v>
      </c>
      <c r="G106" s="16" t="s">
        <v>940</v>
      </c>
      <c r="H106" s="2" t="s">
        <v>907</v>
      </c>
      <c r="I106" s="2" t="s">
        <v>190</v>
      </c>
      <c r="J106" s="2" t="s">
        <v>30</v>
      </c>
      <c r="K106" s="2">
        <v>28302</v>
      </c>
      <c r="L106" s="2" t="s">
        <v>191</v>
      </c>
      <c r="M106" s="2" t="s">
        <v>941</v>
      </c>
      <c r="N106" s="5" t="s">
        <v>909</v>
      </c>
    </row>
    <row r="107" spans="1:14" s="2" customFormat="1">
      <c r="A107" s="5" t="s">
        <v>902</v>
      </c>
      <c r="B107" s="2" t="s">
        <v>974</v>
      </c>
      <c r="C107" s="2" t="s">
        <v>975</v>
      </c>
      <c r="D107" s="2" t="s">
        <v>976</v>
      </c>
      <c r="E107" s="16" t="s">
        <v>918</v>
      </c>
      <c r="F107" s="5" t="s">
        <v>433</v>
      </c>
      <c r="G107" s="16" t="s">
        <v>977</v>
      </c>
      <c r="H107" s="2" t="s">
        <v>907</v>
      </c>
      <c r="I107" s="2" t="s">
        <v>190</v>
      </c>
      <c r="J107" s="2" t="s">
        <v>30</v>
      </c>
      <c r="K107" s="2">
        <v>28302</v>
      </c>
      <c r="L107" s="2" t="s">
        <v>191</v>
      </c>
      <c r="M107" s="2" t="s">
        <v>978</v>
      </c>
      <c r="N107" s="5" t="s">
        <v>909</v>
      </c>
    </row>
    <row r="108" spans="1:14" s="2" customFormat="1">
      <c r="A108" s="5" t="s">
        <v>902</v>
      </c>
      <c r="B108" s="2" t="s">
        <v>910</v>
      </c>
      <c r="C108" s="2" t="s">
        <v>911</v>
      </c>
      <c r="D108" s="2" t="s">
        <v>912</v>
      </c>
      <c r="E108" s="12" t="str">
        <f>HYPERLINK("https://twitter.com/FOmyronpitts","@FOmyronpitts")</f>
        <v>@FOmyronpitts</v>
      </c>
      <c r="F108" s="5" t="s">
        <v>433</v>
      </c>
      <c r="G108" s="16" t="s">
        <v>913</v>
      </c>
      <c r="H108" s="2" t="s">
        <v>907</v>
      </c>
      <c r="I108" s="2" t="s">
        <v>190</v>
      </c>
      <c r="J108" s="2" t="s">
        <v>30</v>
      </c>
      <c r="K108" s="2">
        <v>28302</v>
      </c>
      <c r="L108" s="2" t="s">
        <v>191</v>
      </c>
      <c r="M108" s="2" t="s">
        <v>914</v>
      </c>
      <c r="N108" s="5" t="s">
        <v>909</v>
      </c>
    </row>
    <row r="109" spans="1:14" s="2" customFormat="1">
      <c r="A109" s="5" t="s">
        <v>902</v>
      </c>
      <c r="B109" s="2" t="s">
        <v>947</v>
      </c>
      <c r="C109" s="4" t="s">
        <v>520</v>
      </c>
      <c r="D109" s="4" t="s">
        <v>948</v>
      </c>
      <c r="E109" s="5" t="str">
        <f>HYPERLINK("https://twitter.com/FO_McCleary","@FO_McCleary")</f>
        <v>@FO_McCleary</v>
      </c>
      <c r="F109" s="5" t="s">
        <v>433</v>
      </c>
      <c r="G109" s="16" t="s">
        <v>949</v>
      </c>
      <c r="H109" s="2" t="s">
        <v>907</v>
      </c>
      <c r="I109" s="2" t="s">
        <v>190</v>
      </c>
      <c r="J109" s="2" t="s">
        <v>30</v>
      </c>
      <c r="K109" s="2">
        <v>28302</v>
      </c>
      <c r="L109" s="2" t="s">
        <v>191</v>
      </c>
      <c r="M109" s="2" t="s">
        <v>950</v>
      </c>
      <c r="N109" s="5" t="s">
        <v>909</v>
      </c>
    </row>
    <row r="110" spans="1:14" s="2" customFormat="1">
      <c r="A110" s="5" t="s">
        <v>902</v>
      </c>
      <c r="B110" s="2" t="s">
        <v>960</v>
      </c>
      <c r="C110" s="2" t="s">
        <v>677</v>
      </c>
      <c r="D110" s="2" t="s">
        <v>961</v>
      </c>
      <c r="E110" s="5" t="str">
        <f>HYPERLINK("https://twitter.com/FO_Woolverton","@FO_Woolverton")</f>
        <v>@FO_Woolverton</v>
      </c>
      <c r="F110" s="5" t="s">
        <v>433</v>
      </c>
      <c r="G110" s="16" t="s">
        <v>962</v>
      </c>
      <c r="H110" s="2" t="s">
        <v>907</v>
      </c>
      <c r="I110" s="2" t="s">
        <v>190</v>
      </c>
      <c r="J110" s="2" t="s">
        <v>30</v>
      </c>
      <c r="K110" s="2">
        <v>28302</v>
      </c>
      <c r="L110" s="2" t="s">
        <v>191</v>
      </c>
      <c r="M110" s="2" t="s">
        <v>963</v>
      </c>
      <c r="N110" s="5" t="s">
        <v>909</v>
      </c>
    </row>
    <row r="111" spans="1:14" s="2" customFormat="1">
      <c r="A111" s="5" t="s">
        <v>902</v>
      </c>
      <c r="B111" s="2" t="s">
        <v>956</v>
      </c>
      <c r="C111" s="2" t="s">
        <v>957</v>
      </c>
      <c r="D111" s="2" t="s">
        <v>258</v>
      </c>
      <c r="E111" s="16" t="s">
        <v>918</v>
      </c>
      <c r="F111" s="5" t="s">
        <v>433</v>
      </c>
      <c r="G111" s="16" t="s">
        <v>958</v>
      </c>
      <c r="H111" s="2" t="s">
        <v>907</v>
      </c>
      <c r="I111" s="2" t="s">
        <v>190</v>
      </c>
      <c r="J111" s="2" t="s">
        <v>30</v>
      </c>
      <c r="K111" s="2">
        <v>28302</v>
      </c>
      <c r="L111" s="2" t="s">
        <v>191</v>
      </c>
      <c r="M111" s="2" t="s">
        <v>959</v>
      </c>
      <c r="N111" s="5" t="s">
        <v>909</v>
      </c>
    </row>
    <row r="112" spans="1:14" s="2" customFormat="1">
      <c r="A112" s="5" t="s">
        <v>902</v>
      </c>
      <c r="B112" s="2" t="s">
        <v>353</v>
      </c>
      <c r="C112" s="2" t="s">
        <v>934</v>
      </c>
      <c r="D112" s="2" t="s">
        <v>935</v>
      </c>
      <c r="E112" s="16" t="s">
        <v>918</v>
      </c>
      <c r="F112" s="5" t="s">
        <v>433</v>
      </c>
      <c r="G112" s="16" t="s">
        <v>936</v>
      </c>
      <c r="H112" s="2" t="s">
        <v>907</v>
      </c>
      <c r="I112" s="2" t="s">
        <v>190</v>
      </c>
      <c r="J112" s="2" t="s">
        <v>30</v>
      </c>
      <c r="K112" s="2">
        <v>28302</v>
      </c>
      <c r="L112" s="2" t="s">
        <v>191</v>
      </c>
      <c r="M112" s="2" t="s">
        <v>937</v>
      </c>
      <c r="N112" s="5" t="s">
        <v>909</v>
      </c>
    </row>
    <row r="113" spans="1:15" s="2" customFormat="1">
      <c r="A113" s="5" t="s">
        <v>902</v>
      </c>
      <c r="B113" s="2" t="s">
        <v>964</v>
      </c>
      <c r="C113" s="2" t="s">
        <v>965</v>
      </c>
      <c r="D113" s="2" t="s">
        <v>966</v>
      </c>
      <c r="E113" s="5" t="str">
        <f>HYPERLINK("https://twitter.com/rodgermullen?lang=en","@RodgerMullen")</f>
        <v>@RodgerMullen</v>
      </c>
      <c r="F113" s="5" t="s">
        <v>433</v>
      </c>
      <c r="G113" s="16" t="s">
        <v>967</v>
      </c>
      <c r="H113" s="2" t="s">
        <v>907</v>
      </c>
      <c r="I113" s="2" t="s">
        <v>190</v>
      </c>
      <c r="J113" s="2" t="s">
        <v>30</v>
      </c>
      <c r="K113" s="2">
        <v>28302</v>
      </c>
      <c r="L113" s="2" t="s">
        <v>191</v>
      </c>
      <c r="M113" s="2" t="s">
        <v>968</v>
      </c>
      <c r="N113" s="5" t="s">
        <v>909</v>
      </c>
    </row>
    <row r="114" spans="1:15" s="2" customFormat="1">
      <c r="A114" s="5" t="s">
        <v>902</v>
      </c>
      <c r="B114" s="2" t="s">
        <v>915</v>
      </c>
      <c r="C114" s="4" t="s">
        <v>916</v>
      </c>
      <c r="D114" s="4" t="s">
        <v>917</v>
      </c>
      <c r="E114" s="16" t="s">
        <v>918</v>
      </c>
      <c r="F114" s="5" t="s">
        <v>433</v>
      </c>
      <c r="G114" s="16" t="s">
        <v>919</v>
      </c>
      <c r="H114" s="3" t="s">
        <v>907</v>
      </c>
      <c r="I114" s="2" t="s">
        <v>190</v>
      </c>
      <c r="J114" s="2" t="s">
        <v>30</v>
      </c>
      <c r="K114" s="2">
        <v>28302</v>
      </c>
      <c r="L114" s="2" t="s">
        <v>191</v>
      </c>
      <c r="M114" s="2" t="s">
        <v>920</v>
      </c>
      <c r="N114" s="5" t="s">
        <v>909</v>
      </c>
    </row>
    <row r="115" spans="1:15" s="2" customFormat="1">
      <c r="A115" s="5" t="s">
        <v>902</v>
      </c>
      <c r="B115" s="2" t="s">
        <v>951</v>
      </c>
      <c r="C115" s="2" t="s">
        <v>952</v>
      </c>
      <c r="D115" s="2" t="s">
        <v>953</v>
      </c>
      <c r="E115" s="5" t="str">
        <f>HYPERLINK("https://twitter.com/WriterDeVane","@WriterDeVane")</f>
        <v>@WriterDeVane</v>
      </c>
      <c r="F115" s="5" t="s">
        <v>433</v>
      </c>
      <c r="G115" s="16" t="s">
        <v>954</v>
      </c>
      <c r="H115" s="2" t="s">
        <v>907</v>
      </c>
      <c r="I115" s="2" t="s">
        <v>190</v>
      </c>
      <c r="J115" s="2" t="s">
        <v>30</v>
      </c>
      <c r="K115" s="2">
        <v>28302</v>
      </c>
      <c r="L115" s="2" t="s">
        <v>191</v>
      </c>
      <c r="M115" s="2" t="s">
        <v>955</v>
      </c>
      <c r="N115" s="5" t="s">
        <v>909</v>
      </c>
    </row>
    <row r="116" spans="1:15" s="2" customFormat="1">
      <c r="A116" s="5" t="s">
        <v>902</v>
      </c>
      <c r="B116" s="2" t="s">
        <v>49</v>
      </c>
      <c r="C116" s="4"/>
      <c r="D116" s="4"/>
      <c r="E116" s="5" t="str">
        <f>HYPERLINK("https://twitter.com/fayobserver","@fayobserver")</f>
        <v>@fayobserver</v>
      </c>
      <c r="F116" s="5" t="s">
        <v>433</v>
      </c>
      <c r="G116" s="16" t="s">
        <v>930</v>
      </c>
      <c r="H116" s="2" t="s">
        <v>907</v>
      </c>
      <c r="I116" s="2" t="s">
        <v>190</v>
      </c>
      <c r="J116" s="2" t="s">
        <v>30</v>
      </c>
      <c r="K116" s="2">
        <v>28302</v>
      </c>
      <c r="L116" s="2" t="s">
        <v>191</v>
      </c>
      <c r="M116" s="2" t="s">
        <v>931</v>
      </c>
      <c r="N116" s="5" t="s">
        <v>909</v>
      </c>
    </row>
    <row r="117" spans="1:15" s="2" customFormat="1">
      <c r="A117" s="5" t="s">
        <v>902</v>
      </c>
      <c r="B117" s="2" t="s">
        <v>68</v>
      </c>
      <c r="C117" s="4"/>
      <c r="D117" s="4"/>
      <c r="E117" s="5" t="str">
        <f>HYPERLINK("https://twitter.com/fayobserver","@fayobserver")</f>
        <v>@fayobserver</v>
      </c>
      <c r="F117" s="5" t="s">
        <v>433</v>
      </c>
      <c r="G117" s="16" t="s">
        <v>932</v>
      </c>
      <c r="H117" s="2" t="s">
        <v>907</v>
      </c>
      <c r="I117" s="2" t="s">
        <v>190</v>
      </c>
      <c r="J117" s="2" t="s">
        <v>30</v>
      </c>
      <c r="K117" s="2">
        <v>28302</v>
      </c>
      <c r="L117" s="2" t="s">
        <v>191</v>
      </c>
      <c r="M117" s="2" t="s">
        <v>933</v>
      </c>
      <c r="N117" s="5" t="s">
        <v>909</v>
      </c>
    </row>
    <row r="118" spans="1:15" s="2" customFormat="1">
      <c r="A118" s="5" t="s">
        <v>979</v>
      </c>
      <c r="B118" s="2" t="s">
        <v>999</v>
      </c>
      <c r="C118" s="2" t="s">
        <v>1000</v>
      </c>
      <c r="D118" s="2" t="s">
        <v>1001</v>
      </c>
      <c r="E118" s="5" t="str">
        <f>HYPERLINK("https://twitter.com/GazetteLawson","@GazetteLawson")</f>
        <v>@GazetteLawson</v>
      </c>
      <c r="F118" s="5" t="s">
        <v>433</v>
      </c>
      <c r="G118" s="16" t="s">
        <v>1002</v>
      </c>
      <c r="H118" s="2" t="s">
        <v>983</v>
      </c>
      <c r="I118" s="2" t="s">
        <v>984</v>
      </c>
      <c r="J118" s="2" t="s">
        <v>30</v>
      </c>
      <c r="K118" s="2">
        <v>28054</v>
      </c>
      <c r="L118" s="2" t="s">
        <v>985</v>
      </c>
      <c r="M118" s="2" t="s">
        <v>986</v>
      </c>
      <c r="N118" s="5" t="s">
        <v>987</v>
      </c>
    </row>
    <row r="119" spans="1:15" s="2" customFormat="1">
      <c r="A119" s="5" t="s">
        <v>979</v>
      </c>
      <c r="B119" s="2" t="s">
        <v>170</v>
      </c>
      <c r="C119" s="4" t="s">
        <v>17</v>
      </c>
      <c r="D119" s="4" t="s">
        <v>996</v>
      </c>
      <c r="E119" s="5" t="str">
        <f>HYPERLINK("https://twitter.com/ShelbyStarDiane","@GazetteDiane")</f>
        <v>@GazetteDiane</v>
      </c>
      <c r="F119" s="5" t="s">
        <v>433</v>
      </c>
      <c r="G119" s="16" t="s">
        <v>997</v>
      </c>
      <c r="H119" s="2" t="s">
        <v>983</v>
      </c>
      <c r="I119" s="2" t="s">
        <v>984</v>
      </c>
      <c r="J119" s="2" t="s">
        <v>30</v>
      </c>
      <c r="K119" s="2">
        <v>28054</v>
      </c>
      <c r="L119" s="2" t="s">
        <v>985</v>
      </c>
      <c r="M119" s="2" t="s">
        <v>998</v>
      </c>
      <c r="N119" s="5" t="s">
        <v>987</v>
      </c>
    </row>
    <row r="120" spans="1:15" s="2" customFormat="1">
      <c r="A120" s="5" t="s">
        <v>979</v>
      </c>
      <c r="B120" s="2" t="s">
        <v>129</v>
      </c>
      <c r="C120" s="2" t="s">
        <v>527</v>
      </c>
      <c r="D120" s="2" t="s">
        <v>989</v>
      </c>
      <c r="E120" s="16" t="s">
        <v>990</v>
      </c>
      <c r="F120" s="5" t="s">
        <v>433</v>
      </c>
      <c r="G120" s="16" t="s">
        <v>991</v>
      </c>
      <c r="H120" s="2" t="s">
        <v>983</v>
      </c>
      <c r="I120" s="2" t="s">
        <v>984</v>
      </c>
      <c r="J120" s="2" t="s">
        <v>30</v>
      </c>
      <c r="K120" s="2">
        <v>28054</v>
      </c>
      <c r="L120" s="2" t="s">
        <v>985</v>
      </c>
      <c r="M120" s="2" t="s">
        <v>986</v>
      </c>
      <c r="N120" s="5" t="s">
        <v>987</v>
      </c>
    </row>
    <row r="121" spans="1:15" s="2" customFormat="1">
      <c r="A121" s="5" t="s">
        <v>979</v>
      </c>
      <c r="B121" s="2" t="s">
        <v>353</v>
      </c>
      <c r="C121" s="2" t="s">
        <v>992</v>
      </c>
      <c r="D121" s="2" t="s">
        <v>993</v>
      </c>
      <c r="E121" s="5" t="str">
        <f>HYPERLINK("https://twitter.com/talleylc","@talleylc")</f>
        <v>@talleylc</v>
      </c>
      <c r="F121" s="5" t="s">
        <v>433</v>
      </c>
      <c r="G121" s="16" t="s">
        <v>994</v>
      </c>
      <c r="H121" s="2" t="s">
        <v>983</v>
      </c>
      <c r="I121" s="2" t="s">
        <v>984</v>
      </c>
      <c r="J121" s="2" t="s">
        <v>30</v>
      </c>
      <c r="K121" s="2">
        <v>28054</v>
      </c>
      <c r="L121" s="2" t="s">
        <v>985</v>
      </c>
      <c r="M121" s="2" t="s">
        <v>995</v>
      </c>
      <c r="N121" s="5" t="s">
        <v>987</v>
      </c>
    </row>
    <row r="122" spans="1:15" s="2" customFormat="1">
      <c r="A122" s="5" t="s">
        <v>979</v>
      </c>
      <c r="B122" s="2" t="s">
        <v>980</v>
      </c>
      <c r="C122" s="2" t="s">
        <v>313</v>
      </c>
      <c r="D122" s="2" t="s">
        <v>981</v>
      </c>
      <c r="E122" s="12" t="str">
        <f>HYPERLINK("https://twitter.com/mbanksgazette","@MBanksGazette")</f>
        <v>@MBanksGazette</v>
      </c>
      <c r="F122" s="5" t="s">
        <v>433</v>
      </c>
      <c r="G122" s="16" t="s">
        <v>982</v>
      </c>
      <c r="H122" s="3" t="s">
        <v>983</v>
      </c>
      <c r="I122" s="2" t="s">
        <v>984</v>
      </c>
      <c r="J122" s="2" t="s">
        <v>30</v>
      </c>
      <c r="K122" s="2">
        <v>28054</v>
      </c>
      <c r="L122" s="2" t="s">
        <v>985</v>
      </c>
      <c r="M122" s="2" t="s">
        <v>986</v>
      </c>
      <c r="N122" s="16" t="s">
        <v>987</v>
      </c>
    </row>
    <row r="123" spans="1:15" s="2" customFormat="1">
      <c r="A123" s="5" t="s">
        <v>979</v>
      </c>
      <c r="B123" s="2" t="s">
        <v>1003</v>
      </c>
      <c r="C123" s="4" t="s">
        <v>313</v>
      </c>
      <c r="D123" s="4" t="s">
        <v>1004</v>
      </c>
      <c r="E123" s="5" t="str">
        <f>HYPERLINK("https://twitter.com/GazetteMike","@GazetteMike")</f>
        <v>@GazetteMike</v>
      </c>
      <c r="F123" s="5" t="s">
        <v>433</v>
      </c>
      <c r="G123" s="16" t="s">
        <v>1005</v>
      </c>
      <c r="H123" s="2" t="s">
        <v>983</v>
      </c>
      <c r="I123" s="2" t="s">
        <v>984</v>
      </c>
      <c r="J123" s="2" t="s">
        <v>30</v>
      </c>
      <c r="K123" s="2">
        <v>28054</v>
      </c>
      <c r="L123" s="2" t="s">
        <v>985</v>
      </c>
      <c r="M123" s="2" t="s">
        <v>1006</v>
      </c>
      <c r="N123" s="5" t="s">
        <v>987</v>
      </c>
    </row>
    <row r="124" spans="1:15" s="2" customFormat="1">
      <c r="A124" s="5" t="s">
        <v>979</v>
      </c>
      <c r="B124" s="2" t="s">
        <v>49</v>
      </c>
      <c r="C124" s="4"/>
      <c r="D124" s="4"/>
      <c r="E124" s="10" t="str">
        <f>HYPERLINK("https://twitter.com/gastongazette","@gastongazette")</f>
        <v>@gastongazette</v>
      </c>
      <c r="F124" s="5" t="s">
        <v>433</v>
      </c>
      <c r="G124" s="16" t="s">
        <v>988</v>
      </c>
      <c r="H124" s="2" t="s">
        <v>983</v>
      </c>
      <c r="I124" s="2" t="s">
        <v>984</v>
      </c>
      <c r="J124" s="2" t="s">
        <v>30</v>
      </c>
      <c r="K124" s="2">
        <v>28054</v>
      </c>
      <c r="L124" s="2" t="s">
        <v>985</v>
      </c>
      <c r="M124" s="2" t="s">
        <v>986</v>
      </c>
      <c r="N124" s="5" t="s">
        <v>987</v>
      </c>
    </row>
    <row r="125" spans="1:15" s="2" customFormat="1">
      <c r="A125" s="5" t="s">
        <v>979</v>
      </c>
      <c r="B125" s="2" t="s">
        <v>68</v>
      </c>
      <c r="C125" s="4"/>
      <c r="D125" s="4"/>
      <c r="E125" s="10" t="str">
        <f>HYPERLINK("https://twitter.com/gastongazette","@gastongazette")</f>
        <v>@gastongazette</v>
      </c>
      <c r="F125" s="5" t="s">
        <v>433</v>
      </c>
      <c r="G125" s="16" t="s">
        <v>988</v>
      </c>
      <c r="H125" s="2" t="s">
        <v>983</v>
      </c>
      <c r="I125" s="2" t="s">
        <v>984</v>
      </c>
      <c r="J125" s="2" t="s">
        <v>30</v>
      </c>
      <c r="K125" s="2">
        <v>28054</v>
      </c>
      <c r="L125" s="2" t="s">
        <v>985</v>
      </c>
      <c r="M125" s="2" t="s">
        <v>986</v>
      </c>
      <c r="N125" s="5" t="s">
        <v>987</v>
      </c>
    </row>
    <row r="126" spans="1:15" s="2" customFormat="1">
      <c r="A126" s="10" t="s">
        <v>1007</v>
      </c>
      <c r="B126" s="2" t="s">
        <v>673</v>
      </c>
      <c r="C126" s="2" t="s">
        <v>1008</v>
      </c>
      <c r="D126" s="2" t="s">
        <v>29</v>
      </c>
      <c r="E126" s="12" t="s">
        <v>5195</v>
      </c>
      <c r="F126" s="10" t="s">
        <v>433</v>
      </c>
      <c r="G126" s="16" t="s">
        <v>1009</v>
      </c>
      <c r="H126" s="2" t="s">
        <v>1010</v>
      </c>
      <c r="I126" s="2" t="s">
        <v>1011</v>
      </c>
      <c r="J126" s="2" t="s">
        <v>30</v>
      </c>
      <c r="K126" s="2">
        <v>27530</v>
      </c>
      <c r="L126" s="2" t="s">
        <v>1012</v>
      </c>
      <c r="M126" s="2" t="s">
        <v>1013</v>
      </c>
      <c r="N126" s="16" t="s">
        <v>1014</v>
      </c>
      <c r="O126" s="4"/>
    </row>
    <row r="127" spans="1:15" s="2" customFormat="1">
      <c r="A127" s="10" t="s">
        <v>1007</v>
      </c>
      <c r="B127" s="2" t="s">
        <v>446</v>
      </c>
      <c r="C127" s="2" t="s">
        <v>1015</v>
      </c>
      <c r="D127" s="2" t="s">
        <v>1016</v>
      </c>
      <c r="E127" s="12" t="s">
        <v>5195</v>
      </c>
      <c r="F127" s="10" t="s">
        <v>433</v>
      </c>
      <c r="G127" s="16" t="s">
        <v>1017</v>
      </c>
      <c r="H127" s="2" t="s">
        <v>1010</v>
      </c>
      <c r="I127" s="2" t="s">
        <v>1011</v>
      </c>
      <c r="J127" s="2" t="s">
        <v>30</v>
      </c>
      <c r="K127" s="2">
        <v>27530</v>
      </c>
      <c r="L127" s="2" t="s">
        <v>1012</v>
      </c>
      <c r="M127" s="2" t="s">
        <v>1013</v>
      </c>
      <c r="N127" s="16" t="s">
        <v>1014</v>
      </c>
      <c r="O127" s="4"/>
    </row>
    <row r="128" spans="1:15" s="2" customFormat="1">
      <c r="A128" s="5" t="s">
        <v>1018</v>
      </c>
      <c r="B128" s="2" t="s">
        <v>68</v>
      </c>
      <c r="C128" s="2" t="s">
        <v>15</v>
      </c>
      <c r="D128" s="2" t="s">
        <v>15</v>
      </c>
      <c r="E128" s="16" t="s">
        <v>1022</v>
      </c>
      <c r="F128" s="5" t="s">
        <v>433</v>
      </c>
      <c r="G128" s="16" t="s">
        <v>1039</v>
      </c>
      <c r="H128" s="2" t="s">
        <v>1024</v>
      </c>
      <c r="I128" s="2" t="s">
        <v>1011</v>
      </c>
      <c r="J128" s="2" t="s">
        <v>30</v>
      </c>
      <c r="K128" s="2">
        <v>27532</v>
      </c>
      <c r="L128" s="2" t="s">
        <v>1012</v>
      </c>
      <c r="M128" s="2" t="s">
        <v>1025</v>
      </c>
      <c r="N128" s="16" t="s">
        <v>1026</v>
      </c>
    </row>
    <row r="129" spans="1:15" s="2" customFormat="1">
      <c r="A129" s="10" t="s">
        <v>1018</v>
      </c>
      <c r="B129" s="2" t="s">
        <v>866</v>
      </c>
      <c r="C129" s="2" t="s">
        <v>1033</v>
      </c>
      <c r="D129" s="2" t="s">
        <v>1034</v>
      </c>
      <c r="E129" s="16" t="s">
        <v>1022</v>
      </c>
      <c r="F129" s="10" t="s">
        <v>433</v>
      </c>
      <c r="G129" s="16" t="s">
        <v>1035</v>
      </c>
      <c r="H129" s="2" t="s">
        <v>1024</v>
      </c>
      <c r="I129" s="2" t="s">
        <v>1011</v>
      </c>
      <c r="J129" s="2" t="s">
        <v>30</v>
      </c>
      <c r="K129" s="2">
        <v>27532</v>
      </c>
      <c r="L129" s="2" t="s">
        <v>1012</v>
      </c>
      <c r="M129" s="2" t="s">
        <v>1025</v>
      </c>
      <c r="N129" s="5" t="s">
        <v>1026</v>
      </c>
      <c r="O129" s="4"/>
    </row>
    <row r="130" spans="1:15" s="2" customFormat="1">
      <c r="A130" s="5" t="s">
        <v>1018</v>
      </c>
      <c r="B130" s="2" t="s">
        <v>353</v>
      </c>
      <c r="C130" s="4" t="s">
        <v>1040</v>
      </c>
      <c r="D130" s="4" t="s">
        <v>1041</v>
      </c>
      <c r="E130" s="16" t="s">
        <v>1022</v>
      </c>
      <c r="F130" s="5" t="s">
        <v>433</v>
      </c>
      <c r="G130" s="5" t="str">
        <f>HYPERLINK("mailto:htanner@newsargus.com","htanner@newsargus.com")</f>
        <v>htanner@newsargus.com</v>
      </c>
      <c r="H130" s="2" t="s">
        <v>1024</v>
      </c>
      <c r="I130" s="2" t="s">
        <v>1011</v>
      </c>
      <c r="J130" s="2" t="s">
        <v>30</v>
      </c>
      <c r="K130" s="2">
        <v>27532</v>
      </c>
      <c r="L130" s="2" t="s">
        <v>1012</v>
      </c>
      <c r="M130" s="2" t="s">
        <v>1025</v>
      </c>
      <c r="N130" s="5" t="s">
        <v>1026</v>
      </c>
    </row>
    <row r="131" spans="1:15" s="2" customFormat="1">
      <c r="A131" s="5" t="s">
        <v>1018</v>
      </c>
      <c r="B131" s="2" t="s">
        <v>182</v>
      </c>
      <c r="C131" s="2" t="s">
        <v>1027</v>
      </c>
      <c r="D131" s="2" t="s">
        <v>532</v>
      </c>
      <c r="E131" s="16" t="s">
        <v>1022</v>
      </c>
      <c r="F131" s="5" t="s">
        <v>433</v>
      </c>
      <c r="G131" s="5" t="str">
        <f>HYPERLINK("mailto:ktaylor@newsargus.com","ktaylor@newsargus.com")</f>
        <v>ktaylor@newsargus.com</v>
      </c>
      <c r="H131" s="2" t="s">
        <v>1024</v>
      </c>
      <c r="I131" s="2" t="s">
        <v>1011</v>
      </c>
      <c r="J131" s="2" t="s">
        <v>30</v>
      </c>
      <c r="K131" s="2">
        <v>27532</v>
      </c>
      <c r="L131" s="2" t="s">
        <v>1012</v>
      </c>
      <c r="M131" s="2" t="s">
        <v>1025</v>
      </c>
      <c r="N131" s="5" t="s">
        <v>1026</v>
      </c>
    </row>
    <row r="132" spans="1:15" s="2" customFormat="1">
      <c r="A132" s="5" t="s">
        <v>1018</v>
      </c>
      <c r="B132" s="2" t="s">
        <v>129</v>
      </c>
      <c r="C132" s="2" t="s">
        <v>1036</v>
      </c>
      <c r="D132" s="2" t="s">
        <v>1037</v>
      </c>
      <c r="E132" s="16" t="s">
        <v>1022</v>
      </c>
      <c r="F132" s="5" t="s">
        <v>433</v>
      </c>
      <c r="G132" s="16" t="s">
        <v>1038</v>
      </c>
      <c r="H132" s="2" t="s">
        <v>1024</v>
      </c>
      <c r="I132" s="2" t="s">
        <v>1011</v>
      </c>
      <c r="J132" s="2" t="s">
        <v>30</v>
      </c>
      <c r="K132" s="2">
        <v>27532</v>
      </c>
      <c r="L132" s="2" t="s">
        <v>1012</v>
      </c>
      <c r="M132" s="2" t="s">
        <v>1025</v>
      </c>
      <c r="N132" s="5" t="s">
        <v>1026</v>
      </c>
    </row>
    <row r="133" spans="1:15" s="2" customFormat="1">
      <c r="A133" s="5" t="s">
        <v>1018</v>
      </c>
      <c r="B133" s="2" t="s">
        <v>1019</v>
      </c>
      <c r="C133" s="2" t="s">
        <v>1020</v>
      </c>
      <c r="D133" s="2" t="s">
        <v>1021</v>
      </c>
      <c r="E133" s="16" t="s">
        <v>1022</v>
      </c>
      <c r="F133" s="5" t="s">
        <v>433</v>
      </c>
      <c r="G133" s="16" t="s">
        <v>1023</v>
      </c>
      <c r="H133" s="2" t="s">
        <v>1024</v>
      </c>
      <c r="I133" s="2" t="s">
        <v>1011</v>
      </c>
      <c r="J133" s="2" t="s">
        <v>30</v>
      </c>
      <c r="K133" s="2">
        <v>27532</v>
      </c>
      <c r="L133" s="2" t="s">
        <v>1012</v>
      </c>
      <c r="M133" s="2" t="s">
        <v>1025</v>
      </c>
      <c r="N133" s="5" t="s">
        <v>1026</v>
      </c>
    </row>
    <row r="134" spans="1:15" s="2" customFormat="1">
      <c r="A134" s="5" t="s">
        <v>1018</v>
      </c>
      <c r="B134" s="2" t="s">
        <v>1028</v>
      </c>
      <c r="C134" s="2" t="s">
        <v>1029</v>
      </c>
      <c r="D134" s="2" t="s">
        <v>1021</v>
      </c>
      <c r="E134" s="16" t="s">
        <v>1030</v>
      </c>
      <c r="F134" s="5" t="s">
        <v>433</v>
      </c>
      <c r="G134" s="16" t="s">
        <v>1031</v>
      </c>
      <c r="H134" s="2" t="s">
        <v>1024</v>
      </c>
      <c r="I134" s="2" t="s">
        <v>1011</v>
      </c>
      <c r="J134" s="2" t="s">
        <v>30</v>
      </c>
      <c r="K134" s="2">
        <v>27532</v>
      </c>
      <c r="L134" s="2" t="s">
        <v>1012</v>
      </c>
      <c r="M134" s="2" t="s">
        <v>1025</v>
      </c>
      <c r="N134" s="5" t="s">
        <v>1026</v>
      </c>
    </row>
    <row r="135" spans="1:15" s="2" customFormat="1">
      <c r="A135" s="5" t="s">
        <v>1018</v>
      </c>
      <c r="B135" s="2" t="s">
        <v>170</v>
      </c>
      <c r="C135" s="2" t="s">
        <v>952</v>
      </c>
      <c r="D135" s="2" t="s">
        <v>1042</v>
      </c>
      <c r="E135" s="16" t="s">
        <v>1022</v>
      </c>
      <c r="F135" s="5" t="s">
        <v>433</v>
      </c>
      <c r="G135" s="16" t="s">
        <v>1043</v>
      </c>
      <c r="H135" s="2" t="s">
        <v>1024</v>
      </c>
      <c r="I135" s="2" t="s">
        <v>1011</v>
      </c>
      <c r="J135" s="2" t="s">
        <v>30</v>
      </c>
      <c r="K135" s="2">
        <v>27532</v>
      </c>
      <c r="L135" s="2" t="s">
        <v>1012</v>
      </c>
      <c r="M135" s="2" t="s">
        <v>1025</v>
      </c>
      <c r="N135" s="5" t="s">
        <v>1026</v>
      </c>
    </row>
    <row r="136" spans="1:15" s="2" customFormat="1">
      <c r="A136" s="10" t="s">
        <v>1018</v>
      </c>
      <c r="B136" s="2" t="s">
        <v>49</v>
      </c>
      <c r="C136" s="4"/>
      <c r="D136" s="4"/>
      <c r="E136" s="12" t="str">
        <f>HYPERLINK("https://twitter.com/newsargus","@newsargus")</f>
        <v>@newsargus</v>
      </c>
      <c r="F136" s="10" t="s">
        <v>433</v>
      </c>
      <c r="G136" s="5" t="str">
        <f>HYPERLINK("mailto:dhill@newsargus.com","dhill@newsargus.com")</f>
        <v>dhill@newsargus.com</v>
      </c>
      <c r="H136" s="2" t="s">
        <v>1024</v>
      </c>
      <c r="I136" s="2" t="s">
        <v>1011</v>
      </c>
      <c r="J136" s="2" t="s">
        <v>30</v>
      </c>
      <c r="K136" s="2">
        <v>27532</v>
      </c>
      <c r="L136" s="2" t="s">
        <v>1012</v>
      </c>
      <c r="M136" s="2" t="s">
        <v>1032</v>
      </c>
      <c r="N136" s="5" t="s">
        <v>1026</v>
      </c>
      <c r="O136" s="4"/>
    </row>
    <row r="137" spans="1:15" s="2" customFormat="1">
      <c r="A137" s="5" t="s">
        <v>1044</v>
      </c>
      <c r="B137" s="2" t="s">
        <v>1003</v>
      </c>
      <c r="C137" s="4" t="s">
        <v>1053</v>
      </c>
      <c r="D137" s="4" t="s">
        <v>1054</v>
      </c>
      <c r="E137" s="5" t="str">
        <f>HYPERLINK("https://twitter.com/BRNAndrew","@BRNAndrew")</f>
        <v>@BRNAndrew</v>
      </c>
      <c r="F137" s="5" t="s">
        <v>433</v>
      </c>
      <c r="G137" s="5" t="str">
        <f>HYPERLINK("mailto:andrew.mundhenk@blueridgenow.com","andrew.mundhenk@blueridgenow.com")</f>
        <v>andrew.mundhenk@blueridgenow.com</v>
      </c>
      <c r="H137" s="2" t="s">
        <v>1045</v>
      </c>
      <c r="I137" s="2" t="s">
        <v>1046</v>
      </c>
      <c r="J137" s="2" t="s">
        <v>30</v>
      </c>
      <c r="K137" s="2">
        <v>28792</v>
      </c>
      <c r="L137" s="2" t="s">
        <v>598</v>
      </c>
      <c r="M137" s="2" t="s">
        <v>1055</v>
      </c>
      <c r="N137" s="5" t="s">
        <v>1048</v>
      </c>
    </row>
    <row r="138" spans="1:15" s="2" customFormat="1">
      <c r="A138" s="5" t="s">
        <v>1044</v>
      </c>
      <c r="B138" s="2" t="s">
        <v>1003</v>
      </c>
      <c r="C138" s="4" t="s">
        <v>1060</v>
      </c>
      <c r="D138" s="4" t="s">
        <v>1061</v>
      </c>
      <c r="E138" s="5" t="str">
        <f>HYPERLINK("https://twitter.com/BRNDerek","@BRNDerek")</f>
        <v>@BRNDerek</v>
      </c>
      <c r="F138" s="5" t="s">
        <v>433</v>
      </c>
      <c r="G138" s="5" t="str">
        <f>HYPERLINK("mailto:derek.lacey@blueridgenow.come","derek.lacey@blueridgenow.come")</f>
        <v>derek.lacey@blueridgenow.come</v>
      </c>
      <c r="H138" s="2" t="s">
        <v>1045</v>
      </c>
      <c r="I138" s="2" t="s">
        <v>1046</v>
      </c>
      <c r="J138" s="2" t="s">
        <v>30</v>
      </c>
      <c r="K138" s="2">
        <v>28792</v>
      </c>
      <c r="L138" s="2" t="s">
        <v>598</v>
      </c>
      <c r="M138" s="2" t="s">
        <v>1062</v>
      </c>
      <c r="N138" s="5" t="s">
        <v>1048</v>
      </c>
    </row>
    <row r="139" spans="1:15" s="2" customFormat="1">
      <c r="A139" s="5" t="s">
        <v>1044</v>
      </c>
      <c r="B139" s="2" t="s">
        <v>170</v>
      </c>
      <c r="C139" s="2" t="s">
        <v>1056</v>
      </c>
      <c r="D139" s="2" t="s">
        <v>1057</v>
      </c>
      <c r="E139" s="5" t="s">
        <v>1058</v>
      </c>
      <c r="F139" s="5" t="s">
        <v>433</v>
      </c>
      <c r="G139" s="16" t="s">
        <v>1059</v>
      </c>
      <c r="H139" s="2" t="s">
        <v>1045</v>
      </c>
      <c r="I139" s="2" t="s">
        <v>1046</v>
      </c>
      <c r="J139" s="2" t="s">
        <v>30</v>
      </c>
      <c r="K139" s="2">
        <v>28792</v>
      </c>
      <c r="L139" s="2" t="s">
        <v>598</v>
      </c>
      <c r="M139" s="2" t="s">
        <v>1049</v>
      </c>
      <c r="N139" s="5" t="s">
        <v>1048</v>
      </c>
    </row>
    <row r="140" spans="1:15" s="2" customFormat="1">
      <c r="A140" s="5" t="s">
        <v>1044</v>
      </c>
      <c r="B140" s="2" t="s">
        <v>170</v>
      </c>
      <c r="C140" s="2" t="s">
        <v>934</v>
      </c>
      <c r="D140" s="2" t="s">
        <v>1021</v>
      </c>
      <c r="E140" s="16" t="s">
        <v>1050</v>
      </c>
      <c r="F140" s="5" t="s">
        <v>433</v>
      </c>
      <c r="G140" s="16" t="s">
        <v>1051</v>
      </c>
      <c r="H140" s="2" t="s">
        <v>1045</v>
      </c>
      <c r="I140" s="2" t="s">
        <v>1046</v>
      </c>
      <c r="J140" s="2" t="s">
        <v>30</v>
      </c>
      <c r="K140" s="2">
        <v>28792</v>
      </c>
      <c r="L140" s="2" t="s">
        <v>598</v>
      </c>
      <c r="M140" s="2" t="s">
        <v>1052</v>
      </c>
      <c r="N140" s="5" t="s">
        <v>1048</v>
      </c>
    </row>
    <row r="141" spans="1:15" s="2" customFormat="1">
      <c r="A141" s="5" t="s">
        <v>1044</v>
      </c>
      <c r="B141" s="2" t="s">
        <v>49</v>
      </c>
      <c r="C141" s="4"/>
      <c r="D141" s="4"/>
      <c r="E141" s="12" t="str">
        <f>HYPERLINK("https://twitter.com/BlueRidgeNow","@BlueRidgeNow")</f>
        <v>@BlueRidgeNow</v>
      </c>
      <c r="F141" s="5" t="s">
        <v>433</v>
      </c>
      <c r="G141" s="12" t="str">
        <f>HYPERLINK("mailto:tnletters@blueridgenow.com","tnletters@blueridgenow.com")</f>
        <v>tnletters@blueridgenow.com</v>
      </c>
      <c r="H141" s="2" t="s">
        <v>1045</v>
      </c>
      <c r="I141" s="2" t="s">
        <v>1046</v>
      </c>
      <c r="J141" s="2" t="s">
        <v>30</v>
      </c>
      <c r="K141" s="2">
        <v>28792</v>
      </c>
      <c r="L141" s="2" t="s">
        <v>598</v>
      </c>
      <c r="M141" s="2" t="s">
        <v>1047</v>
      </c>
      <c r="N141" s="5" t="s">
        <v>1048</v>
      </c>
    </row>
    <row r="142" spans="1:15" s="2" customFormat="1">
      <c r="A142" s="5" t="s">
        <v>1044</v>
      </c>
      <c r="B142" s="2" t="s">
        <v>68</v>
      </c>
      <c r="C142" s="4"/>
      <c r="D142" s="4"/>
      <c r="E142" s="5" t="str">
        <f>HYPERLINK("https://twitter.com/BlueRidgeNow","@BlueRidgeNow")</f>
        <v>@BlueRidgeNow</v>
      </c>
      <c r="F142" s="5" t="s">
        <v>433</v>
      </c>
      <c r="G142" s="5" t="str">
        <f>HYPERLINK("mailto:news@blueridgenow.com","news@blueridgenow.com")</f>
        <v>news@blueridgenow.com</v>
      </c>
      <c r="H142" s="2" t="s">
        <v>1045</v>
      </c>
      <c r="I142" s="2" t="s">
        <v>1046</v>
      </c>
      <c r="J142" s="2" t="s">
        <v>30</v>
      </c>
      <c r="K142" s="2">
        <v>28792</v>
      </c>
      <c r="L142" s="2" t="s">
        <v>598</v>
      </c>
      <c r="M142" s="2" t="s">
        <v>1049</v>
      </c>
      <c r="N142" s="5" t="s">
        <v>1048</v>
      </c>
    </row>
    <row r="143" spans="1:15" s="2" customFormat="1">
      <c r="A143" s="5" t="s">
        <v>1063</v>
      </c>
      <c r="B143" s="2" t="s">
        <v>1087</v>
      </c>
      <c r="C143" s="2" t="s">
        <v>584</v>
      </c>
      <c r="D143" s="2" t="s">
        <v>1088</v>
      </c>
      <c r="E143" s="5" t="str">
        <f>HYPERLINK("https://twitter.com/TheHerald_Sun","@TheHerald_Sun")</f>
        <v>@TheHerald_Sun</v>
      </c>
      <c r="F143" s="5" t="s">
        <v>433</v>
      </c>
      <c r="G143" s="16" t="s">
        <v>1089</v>
      </c>
      <c r="H143" s="4" t="s">
        <v>1066</v>
      </c>
      <c r="I143" s="4" t="s">
        <v>121</v>
      </c>
      <c r="J143" s="4" t="s">
        <v>1071</v>
      </c>
      <c r="K143" s="4">
        <v>27705</v>
      </c>
      <c r="L143" s="4" t="s">
        <v>121</v>
      </c>
      <c r="M143" s="4" t="s">
        <v>1090</v>
      </c>
      <c r="N143" s="5" t="s">
        <v>1068</v>
      </c>
    </row>
    <row r="144" spans="1:15" s="2" customFormat="1">
      <c r="A144" s="5" t="s">
        <v>1063</v>
      </c>
      <c r="B144" s="2" t="s">
        <v>90</v>
      </c>
      <c r="C144" s="2" t="s">
        <v>1064</v>
      </c>
      <c r="D144" s="2" t="s">
        <v>1065</v>
      </c>
      <c r="E144" s="5" t="str">
        <f>HYPERLINK("https://twitter.com/TheHerald_Sun","@TheHerald_Sun")</f>
        <v>@TheHerald_Sun</v>
      </c>
      <c r="F144" s="5" t="s">
        <v>433</v>
      </c>
      <c r="G144" s="5" t="str">
        <f>HYPERLINK("mailto:rtomlin@heraldsun.com","rtomlin@heraldsun.com")</f>
        <v>rtomlin@heraldsun.com</v>
      </c>
      <c r="H144" s="2" t="s">
        <v>1066</v>
      </c>
      <c r="I144" s="2" t="s">
        <v>121</v>
      </c>
      <c r="J144" s="2" t="s">
        <v>30</v>
      </c>
      <c r="K144" s="2">
        <v>27705</v>
      </c>
      <c r="L144" s="2" t="s">
        <v>121</v>
      </c>
      <c r="M144" s="2" t="s">
        <v>1067</v>
      </c>
      <c r="N144" s="5" t="s">
        <v>1068</v>
      </c>
    </row>
    <row r="145" spans="1:14" s="2" customFormat="1">
      <c r="A145" s="5" t="s">
        <v>1063</v>
      </c>
      <c r="B145" s="2" t="s">
        <v>353</v>
      </c>
      <c r="C145" s="2" t="s">
        <v>1072</v>
      </c>
      <c r="D145" s="2" t="s">
        <v>1073</v>
      </c>
      <c r="E145" s="5" t="str">
        <f>HYPERLINK("https://twitter.com/sglines2008?lang=en","@sglines2008")</f>
        <v>@sglines2008</v>
      </c>
      <c r="F145" s="5" t="s">
        <v>433</v>
      </c>
      <c r="G145" s="16" t="s">
        <v>1074</v>
      </c>
      <c r="H145" s="4" t="s">
        <v>1066</v>
      </c>
      <c r="I145" s="4" t="s">
        <v>121</v>
      </c>
      <c r="J145" s="4" t="s">
        <v>30</v>
      </c>
      <c r="K145" s="4">
        <v>27705</v>
      </c>
      <c r="L145" s="4" t="s">
        <v>121</v>
      </c>
      <c r="M145" s="4"/>
      <c r="N145" s="5" t="s">
        <v>1068</v>
      </c>
    </row>
    <row r="146" spans="1:14" s="2" customFormat="1">
      <c r="A146" s="5" t="s">
        <v>1063</v>
      </c>
      <c r="B146" s="2" t="s">
        <v>1078</v>
      </c>
      <c r="C146" s="4" t="s">
        <v>1079</v>
      </c>
      <c r="D146" s="4" t="s">
        <v>1080</v>
      </c>
      <c r="E146" s="5" t="str">
        <f>HYPERLINK("https://twitter.com/TheHerald_Sun","@TheHerald_Sun")</f>
        <v>@TheHerald_Sun</v>
      </c>
      <c r="F146" s="5" t="s">
        <v>433</v>
      </c>
      <c r="G146" s="16" t="s">
        <v>1081</v>
      </c>
      <c r="H146" s="2" t="s">
        <v>1066</v>
      </c>
      <c r="I146" s="2" t="s">
        <v>121</v>
      </c>
      <c r="J146" s="2" t="s">
        <v>30</v>
      </c>
      <c r="K146" s="2">
        <v>27705</v>
      </c>
      <c r="L146" s="2" t="s">
        <v>121</v>
      </c>
      <c r="M146" s="2" t="s">
        <v>1082</v>
      </c>
      <c r="N146" s="5" t="s">
        <v>1068</v>
      </c>
    </row>
    <row r="147" spans="1:14" s="2" customFormat="1">
      <c r="A147" s="5" t="s">
        <v>1063</v>
      </c>
      <c r="B147" s="2" t="s">
        <v>1083</v>
      </c>
      <c r="C147" s="4" t="s">
        <v>1084</v>
      </c>
      <c r="D147" s="4" t="s">
        <v>1085</v>
      </c>
      <c r="E147" s="5" t="str">
        <f>HYPERLINK("https://twitter.com/virginiabridges?lang=en","@virginiabridges")</f>
        <v>@virginiabridges</v>
      </c>
      <c r="F147" s="5" t="s">
        <v>433</v>
      </c>
      <c r="G147" s="5" t="str">
        <f>HYPERLINK("mailto:vbridges@heraldsun.com","vbridges@heraldsun.com")</f>
        <v>vbridges@heraldsun.com</v>
      </c>
      <c r="H147" s="2" t="s">
        <v>1066</v>
      </c>
      <c r="I147" s="2" t="s">
        <v>121</v>
      </c>
      <c r="J147" s="2" t="s">
        <v>30</v>
      </c>
      <c r="K147" s="2">
        <v>27705</v>
      </c>
      <c r="L147" s="2" t="s">
        <v>121</v>
      </c>
      <c r="M147" s="2" t="s">
        <v>1086</v>
      </c>
      <c r="N147" s="16" t="s">
        <v>1068</v>
      </c>
    </row>
    <row r="148" spans="1:14" s="2" customFormat="1">
      <c r="A148" s="5" t="s">
        <v>1063</v>
      </c>
      <c r="B148" s="2" t="s">
        <v>938</v>
      </c>
      <c r="C148" s="2" t="s">
        <v>1075</v>
      </c>
      <c r="D148" s="2" t="s">
        <v>1076</v>
      </c>
      <c r="E148" s="5" t="str">
        <f>HYPERLINK("twitter.com/zeanes","@zeanes")</f>
        <v>@zeanes</v>
      </c>
      <c r="F148" s="5" t="s">
        <v>433</v>
      </c>
      <c r="G148" s="5" t="str">
        <f>HYPERLINK("mailto:zeanes@heraldsun.com","zeanes@heraldsun.com")</f>
        <v>zeanes@heraldsun.com</v>
      </c>
      <c r="H148" s="2" t="s">
        <v>1066</v>
      </c>
      <c r="I148" s="2" t="s">
        <v>121</v>
      </c>
      <c r="J148" s="2" t="s">
        <v>30</v>
      </c>
      <c r="K148" s="2">
        <v>27705</v>
      </c>
      <c r="L148" s="2" t="s">
        <v>121</v>
      </c>
      <c r="M148" s="2" t="s">
        <v>1077</v>
      </c>
      <c r="N148" s="5" t="s">
        <v>1068</v>
      </c>
    </row>
    <row r="149" spans="1:14" s="2" customFormat="1">
      <c r="A149" s="5" t="s">
        <v>1063</v>
      </c>
      <c r="B149" s="2" t="s">
        <v>49</v>
      </c>
      <c r="C149" s="4"/>
      <c r="D149" s="4"/>
      <c r="E149" s="5" t="str">
        <f>HYPERLINK("https://twitter.com/TheHerald_Sun","@TheHerald_Sun")</f>
        <v>@TheHerald_Sun</v>
      </c>
      <c r="F149" s="5" t="s">
        <v>433</v>
      </c>
      <c r="G149" s="5" t="str">
        <f>HYPERLINK("mailto:letters@heraldsun.com","letters@heraldsun.com")</f>
        <v>letters@heraldsun.com</v>
      </c>
      <c r="H149" s="2" t="s">
        <v>1066</v>
      </c>
      <c r="I149" s="2" t="s">
        <v>1069</v>
      </c>
      <c r="J149" s="2" t="s">
        <v>30</v>
      </c>
      <c r="K149" s="2">
        <v>27705</v>
      </c>
      <c r="L149" s="2" t="s">
        <v>121</v>
      </c>
      <c r="M149" s="2" t="s">
        <v>1070</v>
      </c>
      <c r="N149" s="5" t="s">
        <v>1068</v>
      </c>
    </row>
    <row r="150" spans="1:14" s="2" customFormat="1">
      <c r="A150" s="5" t="s">
        <v>1063</v>
      </c>
      <c r="B150" s="2" t="s">
        <v>68</v>
      </c>
      <c r="C150" s="4"/>
      <c r="D150" s="4"/>
      <c r="E150" s="5" t="str">
        <f>HYPERLINK("https://twitter.com/TheHerald_Sun","@TheHerald_Sun")</f>
        <v>@TheHerald_Sun</v>
      </c>
      <c r="F150" s="5" t="s">
        <v>433</v>
      </c>
      <c r="G150" s="5" t="str">
        <f>HYPERLINK("mailto:news@heraldsun.com","news@heraldsun.com")</f>
        <v>news@heraldsun.com</v>
      </c>
      <c r="H150" s="2" t="s">
        <v>1066</v>
      </c>
      <c r="I150" s="2" t="s">
        <v>121</v>
      </c>
      <c r="J150" s="2" t="s">
        <v>1071</v>
      </c>
      <c r="K150" s="2">
        <v>27705</v>
      </c>
      <c r="L150" s="2" t="s">
        <v>121</v>
      </c>
      <c r="M150" s="2" t="s">
        <v>1070</v>
      </c>
      <c r="N150" s="5" t="s">
        <v>1068</v>
      </c>
    </row>
    <row r="151" spans="1:14" s="2" customFormat="1">
      <c r="A151" s="5" t="s">
        <v>1091</v>
      </c>
      <c r="B151" s="2" t="s">
        <v>68</v>
      </c>
      <c r="C151" s="2" t="s">
        <v>15</v>
      </c>
      <c r="D151" s="2" t="s">
        <v>15</v>
      </c>
      <c r="E151" s="16" t="s">
        <v>1094</v>
      </c>
      <c r="F151" s="5" t="s">
        <v>433</v>
      </c>
      <c r="G151" s="16" t="s">
        <v>1102</v>
      </c>
      <c r="H151" s="2" t="s">
        <v>1096</v>
      </c>
      <c r="I151" s="2" t="s">
        <v>1097</v>
      </c>
      <c r="J151" s="2" t="s">
        <v>30</v>
      </c>
      <c r="K151" s="2">
        <v>28602</v>
      </c>
      <c r="L151" s="2" t="s">
        <v>1098</v>
      </c>
      <c r="M151" s="2" t="s">
        <v>1101</v>
      </c>
      <c r="N151" s="16" t="s">
        <v>1100</v>
      </c>
    </row>
    <row r="152" spans="1:14" s="2" customFormat="1">
      <c r="A152" s="5" t="s">
        <v>1091</v>
      </c>
      <c r="B152" s="2" t="s">
        <v>170</v>
      </c>
      <c r="C152" s="2" t="s">
        <v>459</v>
      </c>
      <c r="D152" s="2" t="s">
        <v>1103</v>
      </c>
      <c r="E152" s="16" t="s">
        <v>1094</v>
      </c>
      <c r="F152" s="5" t="s">
        <v>433</v>
      </c>
      <c r="G152" s="5" t="str">
        <f>HYPERLINK("mailto:ewillis@hickoryrecord.com","ewillis@hickoryrecord.com")</f>
        <v>ewillis@hickoryrecord.com</v>
      </c>
      <c r="H152" s="2" t="s">
        <v>1096</v>
      </c>
      <c r="I152" s="4" t="s">
        <v>1097</v>
      </c>
      <c r="J152" s="4" t="s">
        <v>30</v>
      </c>
      <c r="K152" s="4">
        <v>28602</v>
      </c>
      <c r="L152" s="4" t="s">
        <v>1098</v>
      </c>
      <c r="M152" s="4" t="s">
        <v>1101</v>
      </c>
      <c r="N152" s="5" t="s">
        <v>1100</v>
      </c>
    </row>
    <row r="153" spans="1:14" s="2" customFormat="1">
      <c r="A153" s="5" t="s">
        <v>1091</v>
      </c>
      <c r="B153" s="2" t="s">
        <v>90</v>
      </c>
      <c r="C153" s="2" t="s">
        <v>1092</v>
      </c>
      <c r="D153" s="2" t="s">
        <v>1093</v>
      </c>
      <c r="E153" s="16" t="s">
        <v>1094</v>
      </c>
      <c r="F153" s="5" t="s">
        <v>433</v>
      </c>
      <c r="G153" s="5" t="s">
        <v>1095</v>
      </c>
      <c r="H153" s="2" t="s">
        <v>1096</v>
      </c>
      <c r="I153" s="2" t="s">
        <v>1097</v>
      </c>
      <c r="J153" s="2" t="s">
        <v>30</v>
      </c>
      <c r="K153" s="2">
        <v>28602</v>
      </c>
      <c r="L153" s="2" t="s">
        <v>1098</v>
      </c>
      <c r="M153" s="2" t="s">
        <v>1099</v>
      </c>
      <c r="N153" s="5" t="s">
        <v>1100</v>
      </c>
    </row>
    <row r="154" spans="1:14" s="2" customFormat="1">
      <c r="A154" s="5" t="s">
        <v>1091</v>
      </c>
      <c r="B154" s="2" t="s">
        <v>942</v>
      </c>
      <c r="C154" s="4" t="s">
        <v>246</v>
      </c>
      <c r="D154" s="4" t="s">
        <v>1104</v>
      </c>
      <c r="E154" s="16" t="s">
        <v>1094</v>
      </c>
      <c r="F154" s="5" t="s">
        <v>433</v>
      </c>
      <c r="G154" s="5" t="str">
        <f>HYPERLINK("mailto:jdayberry@hickoryrecord.com","jdayberry@hickoryrecord.com")</f>
        <v>jdayberry@hickoryrecord.com</v>
      </c>
      <c r="H154" s="2" t="s">
        <v>1096</v>
      </c>
      <c r="I154" s="2" t="s">
        <v>1097</v>
      </c>
      <c r="J154" s="2" t="s">
        <v>30</v>
      </c>
      <c r="K154" s="2">
        <v>28602</v>
      </c>
      <c r="L154" s="2" t="s">
        <v>1098</v>
      </c>
      <c r="M154" s="2" t="s">
        <v>1101</v>
      </c>
      <c r="N154" s="5" t="s">
        <v>1100</v>
      </c>
    </row>
    <row r="155" spans="1:14" s="2" customFormat="1">
      <c r="A155" s="5" t="s">
        <v>1091</v>
      </c>
      <c r="B155" s="2" t="s">
        <v>1105</v>
      </c>
      <c r="C155" s="2" t="s">
        <v>1106</v>
      </c>
      <c r="D155" s="2" t="s">
        <v>1107</v>
      </c>
      <c r="E155" s="16" t="s">
        <v>1108</v>
      </c>
      <c r="F155" s="5" t="s">
        <v>433</v>
      </c>
      <c r="G155" s="5" t="str">
        <f>HYPERLINK("mailto:mseng@hickoryrecord.com","mseng@hickoryrecord.com")</f>
        <v>mseng@hickoryrecord.com</v>
      </c>
      <c r="H155" s="2" t="s">
        <v>1096</v>
      </c>
      <c r="I155" s="4" t="s">
        <v>1097</v>
      </c>
      <c r="J155" s="4" t="s">
        <v>30</v>
      </c>
      <c r="K155" s="4">
        <v>28602</v>
      </c>
      <c r="L155" s="4" t="s">
        <v>1098</v>
      </c>
      <c r="M155" s="4" t="s">
        <v>1101</v>
      </c>
      <c r="N155" s="5" t="s">
        <v>1100</v>
      </c>
    </row>
    <row r="156" spans="1:14" s="2" customFormat="1">
      <c r="A156" s="5" t="s">
        <v>1091</v>
      </c>
      <c r="B156" s="2" t="s">
        <v>49</v>
      </c>
      <c r="C156" s="4"/>
      <c r="D156" s="4"/>
      <c r="E156" s="5" t="str">
        <f>HYPERLINK("https://twitter.com/Hickoryrecord","@Hickoryrecord")</f>
        <v>@Hickoryrecord</v>
      </c>
      <c r="F156" s="5" t="s">
        <v>433</v>
      </c>
      <c r="G156" s="5" t="str">
        <f>HYPERLINK("mailto:news@hickoryrecord.com","news@hickoryrecord.com")</f>
        <v>news@hickoryrecord.com</v>
      </c>
      <c r="H156" s="2" t="s">
        <v>1096</v>
      </c>
      <c r="I156" s="2" t="s">
        <v>1097</v>
      </c>
      <c r="J156" s="2" t="s">
        <v>30</v>
      </c>
      <c r="K156" s="2">
        <v>28602</v>
      </c>
      <c r="L156" s="2" t="s">
        <v>1098</v>
      </c>
      <c r="M156" s="2" t="s">
        <v>1101</v>
      </c>
      <c r="N156" s="5" t="s">
        <v>1100</v>
      </c>
    </row>
    <row r="157" spans="1:14" s="2" customFormat="1">
      <c r="A157" s="5" t="s">
        <v>1109</v>
      </c>
      <c r="B157" s="2" t="s">
        <v>847</v>
      </c>
      <c r="C157" s="4" t="s">
        <v>1125</v>
      </c>
      <c r="D157" s="4" t="s">
        <v>1126</v>
      </c>
      <c r="E157" s="16" t="s">
        <v>1121</v>
      </c>
      <c r="F157" s="5" t="s">
        <v>433</v>
      </c>
      <c r="G157" s="16" t="s">
        <v>1127</v>
      </c>
      <c r="H157" s="2" t="s">
        <v>1112</v>
      </c>
      <c r="I157" s="2" t="s">
        <v>1113</v>
      </c>
      <c r="J157" s="2" t="s">
        <v>30</v>
      </c>
      <c r="K157" s="2">
        <v>27262</v>
      </c>
      <c r="L157" s="2" t="s">
        <v>45</v>
      </c>
      <c r="M157" s="2" t="s">
        <v>1124</v>
      </c>
      <c r="N157" s="5" t="s">
        <v>1115</v>
      </c>
    </row>
    <row r="158" spans="1:14" s="2" customFormat="1">
      <c r="A158" s="5" t="s">
        <v>1109</v>
      </c>
      <c r="B158" s="2" t="s">
        <v>719</v>
      </c>
      <c r="C158" s="4" t="s">
        <v>883</v>
      </c>
      <c r="D158" s="4" t="s">
        <v>716</v>
      </c>
      <c r="E158" s="16" t="s">
        <v>1121</v>
      </c>
      <c r="F158" s="5" t="s">
        <v>433</v>
      </c>
      <c r="G158" s="16" t="s">
        <v>1123</v>
      </c>
      <c r="H158" s="2" t="s">
        <v>1112</v>
      </c>
      <c r="I158" s="2" t="s">
        <v>1113</v>
      </c>
      <c r="J158" s="2" t="s">
        <v>30</v>
      </c>
      <c r="K158" s="2">
        <v>27262</v>
      </c>
      <c r="L158" s="2" t="s">
        <v>45</v>
      </c>
      <c r="M158" s="2" t="s">
        <v>1124</v>
      </c>
      <c r="N158" s="5" t="s">
        <v>1115</v>
      </c>
    </row>
    <row r="159" spans="1:14" s="2" customFormat="1">
      <c r="A159" s="5" t="s">
        <v>1109</v>
      </c>
      <c r="B159" s="2" t="s">
        <v>847</v>
      </c>
      <c r="C159" s="2" t="s">
        <v>1128</v>
      </c>
      <c r="D159" s="2" t="s">
        <v>1065</v>
      </c>
      <c r="E159" s="5" t="str">
        <f>HYPERLINK("https://twitter.com/HPEjimmy","@HPEjimmy")</f>
        <v>@HPEjimmy</v>
      </c>
      <c r="F159" s="5" t="s">
        <v>433</v>
      </c>
      <c r="G159" s="5" t="str">
        <f>HYPERLINK("mailto:jtomlin@hpenews.com","jtomlin@hpenews.com")</f>
        <v>jtomlin@hpenews.com</v>
      </c>
      <c r="H159" s="2" t="s">
        <v>1112</v>
      </c>
      <c r="I159" s="2" t="s">
        <v>1113</v>
      </c>
      <c r="J159" s="2" t="s">
        <v>30</v>
      </c>
      <c r="K159" s="2">
        <v>27262</v>
      </c>
      <c r="L159" s="2" t="s">
        <v>45</v>
      </c>
      <c r="M159" s="2" t="s">
        <v>1124</v>
      </c>
      <c r="N159" s="5" t="s">
        <v>1115</v>
      </c>
    </row>
    <row r="160" spans="1:14" s="2" customFormat="1">
      <c r="A160" s="5" t="s">
        <v>1109</v>
      </c>
      <c r="B160" s="2" t="s">
        <v>1110</v>
      </c>
      <c r="C160" s="2" t="s">
        <v>584</v>
      </c>
      <c r="D160" s="2" t="s">
        <v>1111</v>
      </c>
      <c r="E160" s="5" t="str">
        <f>HYPERLINK("https://twitter.com/HPEjoe","@HPEjoe")</f>
        <v>@HPEjoe</v>
      </c>
      <c r="F160" s="5" t="s">
        <v>433</v>
      </c>
      <c r="G160" s="5" t="str">
        <f>HYPERLINK("mailto:jfeeney@hpenews.com","jfeeney@hpenews.com")</f>
        <v>jfeeney@hpenews.com</v>
      </c>
      <c r="H160" s="2" t="s">
        <v>1112</v>
      </c>
      <c r="I160" s="2" t="s">
        <v>1113</v>
      </c>
      <c r="J160" s="2" t="s">
        <v>30</v>
      </c>
      <c r="K160" s="2">
        <v>27262</v>
      </c>
      <c r="L160" s="2" t="s">
        <v>45</v>
      </c>
      <c r="M160" s="2" t="s">
        <v>1114</v>
      </c>
      <c r="N160" s="5" t="s">
        <v>1115</v>
      </c>
    </row>
    <row r="161" spans="1:14" s="2" customFormat="1">
      <c r="A161" s="5" t="s">
        <v>1109</v>
      </c>
      <c r="B161" s="2" t="s">
        <v>90</v>
      </c>
      <c r="C161" s="4" t="s">
        <v>1116</v>
      </c>
      <c r="D161" s="4" t="s">
        <v>1117</v>
      </c>
      <c r="E161" s="5" t="str">
        <f>HYPERLINK("https://twitter.com/hpemegan?lang=en","@HPEmegan")</f>
        <v>@HPEmegan</v>
      </c>
      <c r="F161" s="5" t="s">
        <v>433</v>
      </c>
      <c r="G161" s="5" t="str">
        <f>HYPERLINK("mailto:mward@hpenews.com","mward@hpenews.com")</f>
        <v>mward@hpenews.com</v>
      </c>
      <c r="H161" s="2" t="s">
        <v>1112</v>
      </c>
      <c r="I161" s="2" t="s">
        <v>1113</v>
      </c>
      <c r="J161" s="2" t="s">
        <v>30</v>
      </c>
      <c r="K161" s="2">
        <v>27262</v>
      </c>
      <c r="L161" s="2" t="s">
        <v>45</v>
      </c>
      <c r="M161" s="2" t="s">
        <v>1118</v>
      </c>
      <c r="N161" s="5" t="s">
        <v>1115</v>
      </c>
    </row>
    <row r="162" spans="1:14" s="2" customFormat="1">
      <c r="A162" s="5" t="s">
        <v>1109</v>
      </c>
      <c r="B162" s="2" t="s">
        <v>1130</v>
      </c>
      <c r="C162" s="2" t="s">
        <v>1131</v>
      </c>
      <c r="D162" s="2" t="s">
        <v>1132</v>
      </c>
      <c r="E162" s="5" t="str">
        <f>HYPERLINK("https://twitter.com/HPEpat","@HPEpat")</f>
        <v>@HPEpat</v>
      </c>
      <c r="F162" s="5" t="s">
        <v>433</v>
      </c>
      <c r="G162" s="5" t="str">
        <f>HYPERLINK("mailto:pkimbrough@hpenews.com","pkimbrough@hpenews.com")</f>
        <v>pkimbrough@hpenews.com</v>
      </c>
      <c r="H162" s="2" t="s">
        <v>1112</v>
      </c>
      <c r="I162" s="2" t="s">
        <v>1113</v>
      </c>
      <c r="J162" s="2" t="s">
        <v>30</v>
      </c>
      <c r="K162" s="2">
        <v>27262</v>
      </c>
      <c r="L162" s="2" t="s">
        <v>45</v>
      </c>
      <c r="M162" s="2" t="s">
        <v>1133</v>
      </c>
      <c r="N162" s="5" t="s">
        <v>1115</v>
      </c>
    </row>
    <row r="163" spans="1:14" s="2" customFormat="1">
      <c r="A163" s="5" t="s">
        <v>1109</v>
      </c>
      <c r="B163" s="2" t="s">
        <v>1003</v>
      </c>
      <c r="C163" s="2" t="s">
        <v>677</v>
      </c>
      <c r="D163" s="2" t="s">
        <v>1088</v>
      </c>
      <c r="E163" s="5" t="str">
        <f>HYPERLINK("https://twitter.com/hpepaul","@HPEpaul")</f>
        <v>@HPEpaul</v>
      </c>
      <c r="F163" s="5" t="s">
        <v>433</v>
      </c>
      <c r="G163" s="5" t="str">
        <f>HYPERLINK("mailto:pjohnson@hprnews.com","pjohnson@hprnews.com")</f>
        <v>pjohnson@hprnews.com</v>
      </c>
      <c r="H163" s="2" t="s">
        <v>1112</v>
      </c>
      <c r="I163" s="2" t="s">
        <v>1113</v>
      </c>
      <c r="J163" s="2" t="s">
        <v>30</v>
      </c>
      <c r="K163" s="2">
        <v>27262</v>
      </c>
      <c r="L163" s="2" t="s">
        <v>45</v>
      </c>
      <c r="M163" s="2" t="s">
        <v>1129</v>
      </c>
      <c r="N163" s="5" t="s">
        <v>1115</v>
      </c>
    </row>
    <row r="164" spans="1:14" s="2" customFormat="1">
      <c r="A164" s="5" t="s">
        <v>1109</v>
      </c>
      <c r="B164" s="2" t="s">
        <v>353</v>
      </c>
      <c r="C164" s="2" t="s">
        <v>1119</v>
      </c>
      <c r="D164" s="2" t="s">
        <v>1120</v>
      </c>
      <c r="E164" s="16" t="s">
        <v>1121</v>
      </c>
      <c r="F164" s="5" t="s">
        <v>433</v>
      </c>
      <c r="G164" s="5" t="str">
        <f>HYPERLINK("mailto:rbean@hpenews.com","rbean@hpenews.com")</f>
        <v>rbean@hpenews.com</v>
      </c>
      <c r="H164" s="2" t="s">
        <v>1112</v>
      </c>
      <c r="I164" s="2" t="s">
        <v>1113</v>
      </c>
      <c r="J164" s="2" t="s">
        <v>30</v>
      </c>
      <c r="K164" s="2">
        <v>27262</v>
      </c>
      <c r="L164" s="2" t="s">
        <v>45</v>
      </c>
      <c r="M164" s="2" t="s">
        <v>1122</v>
      </c>
      <c r="N164" s="16" t="s">
        <v>1115</v>
      </c>
    </row>
    <row r="165" spans="1:14" s="2" customFormat="1">
      <c r="A165" s="5" t="s">
        <v>1109</v>
      </c>
      <c r="B165" s="2" t="s">
        <v>49</v>
      </c>
      <c r="C165" s="4"/>
      <c r="D165" s="4"/>
      <c r="E165" s="5" t="str">
        <f>HYPERLINK("https://twitter.com/HPEnterprise","@HPEnterprise")</f>
        <v>@HPEnterprise</v>
      </c>
      <c r="F165" s="5" t="s">
        <v>433</v>
      </c>
      <c r="G165" s="5" t="str">
        <f>HYPERLINK("mailto:letterbox@hpenews.com","letterbox@hpenews.com")</f>
        <v>letterbox@hpenews.com</v>
      </c>
      <c r="H165" s="2" t="s">
        <v>1112</v>
      </c>
      <c r="I165" s="2" t="s">
        <v>1113</v>
      </c>
      <c r="J165" s="2" t="s">
        <v>30</v>
      </c>
      <c r="K165" s="2">
        <v>27262</v>
      </c>
      <c r="L165" s="2" t="s">
        <v>45</v>
      </c>
      <c r="M165" s="2" t="s">
        <v>1118</v>
      </c>
      <c r="N165" s="5" t="s">
        <v>1115</v>
      </c>
    </row>
    <row r="166" spans="1:14" s="2" customFormat="1">
      <c r="A166" s="5" t="s">
        <v>1109</v>
      </c>
      <c r="B166" s="2" t="s">
        <v>68</v>
      </c>
      <c r="C166" s="4"/>
      <c r="D166" s="4"/>
      <c r="E166" s="5" t="str">
        <f>HYPERLINK("https://twitter.com/HPEnterprise","@HPEnterprise")</f>
        <v>@HPEnterprise</v>
      </c>
      <c r="F166" s="5" t="s">
        <v>433</v>
      </c>
      <c r="G166" s="5" t="str">
        <f>HYPERLINK("mailto:editor@hpenews.com","editor@hpenews.com")</f>
        <v>editor@hpenews.com</v>
      </c>
      <c r="H166" s="2" t="s">
        <v>1112</v>
      </c>
      <c r="I166" s="2" t="s">
        <v>1113</v>
      </c>
      <c r="J166" s="2" t="s">
        <v>30</v>
      </c>
      <c r="K166" s="2">
        <v>27262</v>
      </c>
      <c r="L166" s="2" t="s">
        <v>45</v>
      </c>
      <c r="M166" s="2" t="s">
        <v>1118</v>
      </c>
      <c r="N166" s="5" t="s">
        <v>1115</v>
      </c>
    </row>
    <row r="167" spans="1:14" s="2" customFormat="1">
      <c r="A167" s="5" t="s">
        <v>1134</v>
      </c>
      <c r="B167" s="2" t="s">
        <v>90</v>
      </c>
      <c r="C167" s="2" t="s">
        <v>589</v>
      </c>
      <c r="D167" s="2" t="s">
        <v>1135</v>
      </c>
      <c r="E167" s="10" t="str">
        <f>HYPERLINK("https://twitter.com/markplemmons","@markplemmons")</f>
        <v>@markplemmons</v>
      </c>
      <c r="F167" s="5" t="s">
        <v>433</v>
      </c>
      <c r="G167" s="5" t="str">
        <f>HYPERLINK("mailto:mplemmons@independenttribune.com","mplemmons@independenttribune.com")</f>
        <v>mplemmons@independenttribune.com</v>
      </c>
      <c r="H167" s="2" t="s">
        <v>656</v>
      </c>
      <c r="I167" s="2" t="s">
        <v>559</v>
      </c>
      <c r="J167" s="2" t="s">
        <v>30</v>
      </c>
      <c r="K167" s="2">
        <v>28025</v>
      </c>
      <c r="L167" s="2" t="s">
        <v>657</v>
      </c>
      <c r="M167" s="2" t="s">
        <v>1136</v>
      </c>
      <c r="N167" s="16" t="s">
        <v>1137</v>
      </c>
    </row>
    <row r="168" spans="1:14" s="2" customFormat="1">
      <c r="A168" s="5" t="s">
        <v>1138</v>
      </c>
      <c r="B168" s="2" t="s">
        <v>90</v>
      </c>
      <c r="C168" s="2" t="s">
        <v>1140</v>
      </c>
      <c r="D168" s="2" t="s">
        <v>1148</v>
      </c>
      <c r="E168" s="5" t="str">
        <f>HYPERLINK("https://twitter.com/amandawrites?lang=en","@AmandaWrites")</f>
        <v>@AmandaWrites</v>
      </c>
      <c r="F168" s="5" t="s">
        <v>433</v>
      </c>
      <c r="G168" s="5" t="str">
        <f>HYPERLINK("mailto:amanda.humphrey@jdnews.com","amanda.humphrey@jdnews.com")</f>
        <v>amanda.humphrey@jdnews.com</v>
      </c>
      <c r="H168" s="2" t="s">
        <v>1142</v>
      </c>
      <c r="I168" s="2" t="s">
        <v>1143</v>
      </c>
      <c r="J168" s="2" t="s">
        <v>30</v>
      </c>
      <c r="K168" s="2">
        <v>28540</v>
      </c>
      <c r="L168" s="2" t="s">
        <v>1145</v>
      </c>
      <c r="M168" s="2" t="s">
        <v>1149</v>
      </c>
      <c r="N168" s="5" t="s">
        <v>1147</v>
      </c>
    </row>
    <row r="169" spans="1:14" s="2" customFormat="1">
      <c r="A169" s="5" t="s">
        <v>1138</v>
      </c>
      <c r="B169" s="2" t="s">
        <v>1139</v>
      </c>
      <c r="C169" s="2" t="s">
        <v>1140</v>
      </c>
      <c r="D169" s="2" t="s">
        <v>1141</v>
      </c>
      <c r="E169" s="5" t="str">
        <f>HYPERLINK("https://twitter.com/AmandaThames","@AmandaThames")</f>
        <v>@AmandaThames</v>
      </c>
      <c r="F169" s="5" t="s">
        <v>433</v>
      </c>
      <c r="G169" s="5" t="str">
        <f>HYPERLINK("mailto:amanda.thames@jdnews.com","amanda.thames@jdnews.com")</f>
        <v>amanda.thames@jdnews.com</v>
      </c>
      <c r="H169" s="2" t="s">
        <v>1142</v>
      </c>
      <c r="I169" s="2" t="s">
        <v>1143</v>
      </c>
      <c r="J169" s="2" t="s">
        <v>1144</v>
      </c>
      <c r="K169" s="2">
        <v>28540</v>
      </c>
      <c r="L169" s="2" t="s">
        <v>1145</v>
      </c>
      <c r="M169" s="2" t="s">
        <v>1146</v>
      </c>
      <c r="N169" s="5" t="s">
        <v>1147</v>
      </c>
    </row>
    <row r="170" spans="1:14" s="2" customFormat="1">
      <c r="A170" s="5" t="s">
        <v>1138</v>
      </c>
      <c r="B170" s="2" t="s">
        <v>827</v>
      </c>
      <c r="C170" s="4" t="s">
        <v>1150</v>
      </c>
      <c r="D170" s="2" t="s">
        <v>1151</v>
      </c>
      <c r="E170" s="16" t="s">
        <v>5200</v>
      </c>
      <c r="F170" s="5" t="s">
        <v>433</v>
      </c>
      <c r="G170" s="5" t="str">
        <f>HYPERLINK("mailto:anita.perrin@jdnews.com","anita.perrin@jdnews.com")</f>
        <v>anita.perrin@jdnews.com</v>
      </c>
      <c r="H170" s="2" t="s">
        <v>1142</v>
      </c>
      <c r="I170" s="2" t="s">
        <v>1143</v>
      </c>
      <c r="J170" s="2" t="s">
        <v>30</v>
      </c>
      <c r="K170" s="2">
        <v>28540</v>
      </c>
      <c r="L170" s="2" t="s">
        <v>1145</v>
      </c>
      <c r="M170" s="2" t="s">
        <v>1152</v>
      </c>
      <c r="N170" s="16" t="s">
        <v>1147</v>
      </c>
    </row>
    <row r="171" spans="1:14" s="2" customFormat="1">
      <c r="A171" s="5" t="s">
        <v>1138</v>
      </c>
      <c r="B171" s="2" t="s">
        <v>170</v>
      </c>
      <c r="C171" s="2" t="s">
        <v>1156</v>
      </c>
      <c r="D171" s="2" t="s">
        <v>1157</v>
      </c>
      <c r="E171" s="5" t="str">
        <f>HYPERLINK("https://twitter.com/jdnewsjpippin","@jdnewsjpippin")</f>
        <v>@jdnewsjpippin</v>
      </c>
      <c r="F171" s="5" t="s">
        <v>433</v>
      </c>
      <c r="G171" s="5" t="str">
        <f>HYPERLINK("mailto:jannette.pippin@jdnews.com","jannette.pippin@jdnews.com")</f>
        <v>jannette.pippin@jdnews.com</v>
      </c>
      <c r="H171" s="2" t="s">
        <v>1142</v>
      </c>
      <c r="I171" s="2" t="s">
        <v>1143</v>
      </c>
      <c r="J171" s="2" t="s">
        <v>30</v>
      </c>
      <c r="K171" s="2">
        <v>28540</v>
      </c>
      <c r="L171" s="2" t="s">
        <v>1145</v>
      </c>
      <c r="M171" s="2" t="s">
        <v>1158</v>
      </c>
      <c r="N171" s="5" t="s">
        <v>1147</v>
      </c>
    </row>
    <row r="172" spans="1:14" s="2" customFormat="1">
      <c r="A172" s="5" t="s">
        <v>1138</v>
      </c>
      <c r="B172" s="2" t="s">
        <v>170</v>
      </c>
      <c r="C172" s="4" t="s">
        <v>1159</v>
      </c>
      <c r="D172" s="4" t="s">
        <v>1160</v>
      </c>
      <c r="E172" s="16" t="s">
        <v>5200</v>
      </c>
      <c r="F172" s="5" t="s">
        <v>433</v>
      </c>
      <c r="G172" s="5" t="s">
        <v>1161</v>
      </c>
      <c r="H172" s="2" t="s">
        <v>1142</v>
      </c>
      <c r="I172" s="2" t="s">
        <v>1143</v>
      </c>
      <c r="J172" s="2" t="s">
        <v>30</v>
      </c>
      <c r="K172" s="2">
        <v>28540</v>
      </c>
      <c r="L172" s="2" t="s">
        <v>1145</v>
      </c>
      <c r="M172" s="2" t="s">
        <v>1162</v>
      </c>
      <c r="N172" s="5" t="s">
        <v>1147</v>
      </c>
    </row>
    <row r="173" spans="1:14" s="2" customFormat="1">
      <c r="A173" s="5" t="s">
        <v>1138</v>
      </c>
      <c r="B173" s="2" t="s">
        <v>170</v>
      </c>
      <c r="C173" s="4" t="s">
        <v>1163</v>
      </c>
      <c r="D173" s="4" t="s">
        <v>1164</v>
      </c>
      <c r="E173" s="16" t="s">
        <v>5200</v>
      </c>
      <c r="F173" s="5" t="s">
        <v>433</v>
      </c>
      <c r="G173" s="16" t="s">
        <v>1165</v>
      </c>
      <c r="H173" s="2" t="s">
        <v>1142</v>
      </c>
      <c r="I173" s="2" t="s">
        <v>1143</v>
      </c>
      <c r="J173" s="2" t="s">
        <v>30</v>
      </c>
      <c r="K173" s="2">
        <v>28540</v>
      </c>
      <c r="L173" s="2" t="s">
        <v>1145</v>
      </c>
      <c r="M173" s="2" t="s">
        <v>1149</v>
      </c>
      <c r="N173" s="5" t="s">
        <v>1147</v>
      </c>
    </row>
    <row r="174" spans="1:14" s="2" customFormat="1">
      <c r="A174" s="5" t="s">
        <v>1138</v>
      </c>
      <c r="B174" s="2" t="s">
        <v>353</v>
      </c>
      <c r="C174" s="2" t="s">
        <v>313</v>
      </c>
      <c r="D174" s="2" t="s">
        <v>1154</v>
      </c>
      <c r="E174" s="16" t="s">
        <v>5200</v>
      </c>
      <c r="F174" s="5" t="s">
        <v>433</v>
      </c>
      <c r="G174" s="5" t="str">
        <f>HYPERLINK("mailto:mike.distelhorst@newbernsj.com","mike.distelhorst@newbernsj.com")</f>
        <v>mike.distelhorst@newbernsj.com</v>
      </c>
      <c r="H174" s="2" t="s">
        <v>1142</v>
      </c>
      <c r="I174" s="2" t="s">
        <v>1143</v>
      </c>
      <c r="J174" s="2" t="s">
        <v>30</v>
      </c>
      <c r="K174" s="2">
        <v>28540</v>
      </c>
      <c r="L174" s="2" t="s">
        <v>1145</v>
      </c>
      <c r="M174" s="2" t="s">
        <v>1155</v>
      </c>
      <c r="N174" s="16" t="s">
        <v>1147</v>
      </c>
    </row>
    <row r="175" spans="1:14" s="2" customFormat="1">
      <c r="A175" s="5" t="s">
        <v>1138</v>
      </c>
      <c r="B175" s="2" t="s">
        <v>49</v>
      </c>
      <c r="C175" s="4"/>
      <c r="D175" s="4"/>
      <c r="E175" s="10" t="str">
        <f>HYPERLINK("twitter.com/JDNews","@JDNews")</f>
        <v>@JDNews</v>
      </c>
      <c r="F175" s="5" t="s">
        <v>433</v>
      </c>
      <c r="G175" s="5" t="str">
        <f>HYPERLINK("mailto:jdnletters@jdnews.com","jdnletters@jdnews.com")</f>
        <v>jdnletters@jdnews.com</v>
      </c>
      <c r="H175" s="2" t="s">
        <v>1142</v>
      </c>
      <c r="I175" s="2" t="s">
        <v>1143</v>
      </c>
      <c r="J175" s="2" t="s">
        <v>30</v>
      </c>
      <c r="K175" s="2">
        <v>28546</v>
      </c>
      <c r="L175" s="2" t="s">
        <v>1145</v>
      </c>
      <c r="M175" s="2" t="s">
        <v>1153</v>
      </c>
      <c r="N175" s="5" t="s">
        <v>1147</v>
      </c>
    </row>
    <row r="176" spans="1:14" s="2" customFormat="1">
      <c r="A176" s="5" t="s">
        <v>1138</v>
      </c>
      <c r="B176" s="2" t="s">
        <v>68</v>
      </c>
      <c r="C176" s="4"/>
      <c r="D176" s="4"/>
      <c r="E176" s="5" t="str">
        <f>HYPERLINK("twitter.com/JDNews","@JDNews")</f>
        <v>@JDNews</v>
      </c>
      <c r="F176" s="5" t="s">
        <v>433</v>
      </c>
      <c r="G176" s="5" t="str">
        <f>HYPERLINK("mailto:localdesk@jdnews.com","localdesk@jdnews.com")</f>
        <v>localdesk@jdnews.com</v>
      </c>
      <c r="H176" s="2" t="s">
        <v>1142</v>
      </c>
      <c r="I176" s="2" t="s">
        <v>1143</v>
      </c>
      <c r="J176" s="2" t="s">
        <v>30</v>
      </c>
      <c r="K176" s="2">
        <v>28546</v>
      </c>
      <c r="L176" s="2" t="s">
        <v>1145</v>
      </c>
      <c r="M176" s="2" t="s">
        <v>1153</v>
      </c>
      <c r="N176" s="5" t="s">
        <v>1147</v>
      </c>
    </row>
    <row r="177" spans="1:14" s="2" customFormat="1">
      <c r="A177" s="5" t="s">
        <v>1166</v>
      </c>
      <c r="B177" s="2" t="s">
        <v>90</v>
      </c>
      <c r="C177" s="2" t="s">
        <v>701</v>
      </c>
      <c r="D177" s="2" t="s">
        <v>1167</v>
      </c>
      <c r="E177" s="10" t="str">
        <f>HYPERLINK("https://twitter.com/chrismsegal","@ChrisMSegal")</f>
        <v>@ChrisMSegal</v>
      </c>
      <c r="F177" s="5" t="s">
        <v>433</v>
      </c>
      <c r="G177" s="5" t="s">
        <v>1168</v>
      </c>
      <c r="H177" s="2" t="s">
        <v>1169</v>
      </c>
      <c r="I177" s="2" t="s">
        <v>1170</v>
      </c>
      <c r="J177" s="2" t="s">
        <v>30</v>
      </c>
      <c r="K177" s="2">
        <v>28501</v>
      </c>
      <c r="L177" s="2" t="s">
        <v>1171</v>
      </c>
      <c r="M177" s="2" t="s">
        <v>1172</v>
      </c>
      <c r="N177" s="16" t="s">
        <v>1173</v>
      </c>
    </row>
    <row r="178" spans="1:14" s="2" customFormat="1">
      <c r="A178" s="5" t="s">
        <v>1166</v>
      </c>
      <c r="B178" s="2" t="s">
        <v>353</v>
      </c>
      <c r="C178" s="2" t="s">
        <v>1174</v>
      </c>
      <c r="D178" s="2" t="s">
        <v>1154</v>
      </c>
      <c r="E178" s="16" t="s">
        <v>1175</v>
      </c>
      <c r="F178" s="5" t="s">
        <v>433</v>
      </c>
      <c r="G178" s="5" t="str">
        <f>HYPERLINK("mailto:mike.distelhorst@newbernsj.com","mike.distelhorst@newbernsj.com")</f>
        <v>mike.distelhorst@newbernsj.com</v>
      </c>
      <c r="H178" s="2" t="s">
        <v>1169</v>
      </c>
      <c r="I178" s="2" t="s">
        <v>1170</v>
      </c>
      <c r="J178" s="2" t="s">
        <v>30</v>
      </c>
      <c r="K178" s="2">
        <v>28501</v>
      </c>
      <c r="L178" s="2" t="s">
        <v>1171</v>
      </c>
      <c r="M178" s="2" t="s">
        <v>1176</v>
      </c>
      <c r="N178" s="16" t="s">
        <v>1173</v>
      </c>
    </row>
    <row r="179" spans="1:14" s="2" customFormat="1">
      <c r="A179" s="5" t="s">
        <v>1166</v>
      </c>
      <c r="B179" s="2" t="s">
        <v>49</v>
      </c>
      <c r="C179" s="4"/>
      <c r="D179" s="4"/>
      <c r="E179" s="10" t="str">
        <f>HYPERLINK("https://twitter.com/kinstonfp","@kinstonfp")</f>
        <v>@kinstonfp</v>
      </c>
      <c r="F179" s="5" t="s">
        <v>433</v>
      </c>
      <c r="G179" s="5" t="str">
        <f>HYPERLINK("mailto:freepressnews@kinston.com","freepressnews@kinston.com")</f>
        <v>freepressnews@kinston.com</v>
      </c>
      <c r="H179" s="2" t="s">
        <v>1169</v>
      </c>
      <c r="I179" s="2" t="s">
        <v>1170</v>
      </c>
      <c r="J179" s="2" t="s">
        <v>30</v>
      </c>
      <c r="K179" s="2">
        <v>28501</v>
      </c>
      <c r="L179" s="2" t="s">
        <v>1171</v>
      </c>
      <c r="M179" s="2" t="s">
        <v>1172</v>
      </c>
      <c r="N179" s="16" t="s">
        <v>1173</v>
      </c>
    </row>
    <row r="180" spans="1:14" s="2" customFormat="1">
      <c r="A180" s="5" t="s">
        <v>1177</v>
      </c>
      <c r="B180" s="2" t="s">
        <v>170</v>
      </c>
      <c r="C180" s="2" t="s">
        <v>1190</v>
      </c>
      <c r="D180" s="2" t="s">
        <v>1191</v>
      </c>
      <c r="E180" s="16" t="s">
        <v>1180</v>
      </c>
      <c r="F180" s="5" t="s">
        <v>433</v>
      </c>
      <c r="G180" s="16" t="s">
        <v>1192</v>
      </c>
      <c r="H180" s="2" t="s">
        <v>1181</v>
      </c>
      <c r="I180" s="2" t="s">
        <v>1182</v>
      </c>
      <c r="J180" s="2" t="s">
        <v>30</v>
      </c>
      <c r="K180" s="2">
        <v>28752</v>
      </c>
      <c r="L180" s="2" t="s">
        <v>1183</v>
      </c>
      <c r="M180" s="2" t="s">
        <v>1184</v>
      </c>
      <c r="N180" s="16" t="s">
        <v>1185</v>
      </c>
    </row>
    <row r="181" spans="1:14" s="2" customFormat="1">
      <c r="A181" s="5" t="s">
        <v>1177</v>
      </c>
      <c r="B181" s="2" t="s">
        <v>170</v>
      </c>
      <c r="C181" s="2" t="s">
        <v>1174</v>
      </c>
      <c r="D181" s="2" t="s">
        <v>1193</v>
      </c>
      <c r="E181" s="16" t="s">
        <v>1180</v>
      </c>
      <c r="F181" s="5" t="s">
        <v>433</v>
      </c>
      <c r="G181" s="5" t="str">
        <f>HYPERLINK("mailto:nconley@mcdowellnews.com","nconley@mcdowellnews.com")</f>
        <v>nconley@mcdowellnews.com</v>
      </c>
      <c r="H181" s="2" t="s">
        <v>1181</v>
      </c>
      <c r="I181" s="2" t="s">
        <v>1182</v>
      </c>
      <c r="J181" s="2" t="s">
        <v>30</v>
      </c>
      <c r="K181" s="2">
        <v>28752</v>
      </c>
      <c r="L181" s="2" t="s">
        <v>1183</v>
      </c>
      <c r="M181" s="2" t="s">
        <v>1184</v>
      </c>
      <c r="N181" s="5" t="s">
        <v>1185</v>
      </c>
    </row>
    <row r="182" spans="1:14" s="2" customFormat="1">
      <c r="A182" s="5" t="s">
        <v>1177</v>
      </c>
      <c r="B182" s="2" t="s">
        <v>1178</v>
      </c>
      <c r="C182" s="2" t="s">
        <v>856</v>
      </c>
      <c r="D182" s="2" t="s">
        <v>1179</v>
      </c>
      <c r="E182" s="16" t="s">
        <v>1180</v>
      </c>
      <c r="F182" s="5" t="s">
        <v>433</v>
      </c>
      <c r="G182" s="5" t="str">
        <f>HYPERLINK("mailto:rhollifield@mcdowellnews.com","rhollifield@mcdowellnews.com")</f>
        <v>rhollifield@mcdowellnews.com</v>
      </c>
      <c r="H182" s="2" t="s">
        <v>1181</v>
      </c>
      <c r="I182" s="2" t="s">
        <v>1182</v>
      </c>
      <c r="J182" s="2" t="s">
        <v>30</v>
      </c>
      <c r="K182" s="2">
        <v>28752</v>
      </c>
      <c r="L182" s="2" t="s">
        <v>1183</v>
      </c>
      <c r="M182" s="2" t="s">
        <v>1184</v>
      </c>
      <c r="N182" s="5" t="s">
        <v>1185</v>
      </c>
    </row>
    <row r="183" spans="1:14" s="2" customFormat="1">
      <c r="A183" s="5" t="s">
        <v>1177</v>
      </c>
      <c r="B183" s="2" t="s">
        <v>170</v>
      </c>
      <c r="C183" s="4" t="s">
        <v>1084</v>
      </c>
      <c r="D183" s="4" t="s">
        <v>1194</v>
      </c>
      <c r="E183" s="16" t="s">
        <v>1180</v>
      </c>
      <c r="F183" s="5" t="s">
        <v>433</v>
      </c>
      <c r="G183" s="16" t="s">
        <v>1195</v>
      </c>
      <c r="H183" s="2" t="s">
        <v>1181</v>
      </c>
      <c r="I183" s="2" t="s">
        <v>1182</v>
      </c>
      <c r="J183" s="2" t="s">
        <v>30</v>
      </c>
      <c r="K183" s="2">
        <v>28752</v>
      </c>
      <c r="L183" s="2" t="s">
        <v>1183</v>
      </c>
      <c r="M183" s="2" t="s">
        <v>1184</v>
      </c>
      <c r="N183" s="5" t="s">
        <v>1185</v>
      </c>
    </row>
    <row r="184" spans="1:14" s="2" customFormat="1">
      <c r="A184" s="5" t="s">
        <v>1177</v>
      </c>
      <c r="B184" s="2" t="s">
        <v>49</v>
      </c>
      <c r="C184" s="4"/>
      <c r="D184" s="4"/>
      <c r="E184" s="10" t="str">
        <f>HYPERLINK("https://twitter.com/mcdowellnews","@mcdowellnews")</f>
        <v>@mcdowellnews</v>
      </c>
      <c r="F184" s="5" t="s">
        <v>433</v>
      </c>
      <c r="G184" s="5" t="s">
        <v>1186</v>
      </c>
      <c r="H184" s="2" t="s">
        <v>1181</v>
      </c>
      <c r="I184" s="2" t="s">
        <v>1182</v>
      </c>
      <c r="J184" s="2" t="s">
        <v>30</v>
      </c>
      <c r="K184" s="2">
        <v>28752</v>
      </c>
      <c r="L184" s="2" t="s">
        <v>1183</v>
      </c>
      <c r="M184" s="2" t="s">
        <v>1187</v>
      </c>
      <c r="N184" s="5" t="s">
        <v>1185</v>
      </c>
    </row>
    <row r="185" spans="1:14" s="2" customFormat="1">
      <c r="A185" s="5" t="s">
        <v>1177</v>
      </c>
      <c r="B185" s="2" t="s">
        <v>68</v>
      </c>
      <c r="C185" s="4"/>
      <c r="D185" s="4"/>
      <c r="E185" s="10" t="str">
        <f>HYPERLINK("https://twitter.com/mcdowellnews","@mcdowellnews")</f>
        <v>@mcdowellnews</v>
      </c>
      <c r="F185" s="5" t="s">
        <v>433</v>
      </c>
      <c r="G185" s="5" t="str">
        <f>HYPERLINK("mailto:news@mcdowellnews.com","news@mcdowellnews.com")</f>
        <v>news@mcdowellnews.com</v>
      </c>
      <c r="H185" s="2" t="s">
        <v>1188</v>
      </c>
      <c r="I185" s="2" t="s">
        <v>1182</v>
      </c>
      <c r="J185" s="2" t="s">
        <v>30</v>
      </c>
      <c r="K185" s="2">
        <v>28752</v>
      </c>
      <c r="L185" s="2" t="s">
        <v>1183</v>
      </c>
      <c r="M185" s="2" t="s">
        <v>1189</v>
      </c>
      <c r="N185" s="5" t="s">
        <v>1185</v>
      </c>
    </row>
    <row r="186" spans="1:14" s="2" customFormat="1">
      <c r="A186" s="5" t="s">
        <v>1196</v>
      </c>
      <c r="B186" s="2" t="s">
        <v>523</v>
      </c>
      <c r="C186" s="2" t="s">
        <v>1217</v>
      </c>
      <c r="D186" s="2" t="s">
        <v>1218</v>
      </c>
      <c r="E186" s="16" t="s">
        <v>1205</v>
      </c>
      <c r="F186" s="5" t="s">
        <v>433</v>
      </c>
      <c r="G186" s="5" t="str">
        <f>HYPERLINK("mailto:awinemiller@mtairynews.com","awinemiller@mtairynews.com")</f>
        <v>awinemiller@mtairynews.com</v>
      </c>
      <c r="H186" s="2" t="s">
        <v>1199</v>
      </c>
      <c r="I186" s="2" t="s">
        <v>1200</v>
      </c>
      <c r="J186" s="2" t="s">
        <v>30</v>
      </c>
      <c r="K186" s="2">
        <v>27030</v>
      </c>
      <c r="L186" s="2" t="s">
        <v>1201</v>
      </c>
      <c r="M186" s="2" t="s">
        <v>1219</v>
      </c>
      <c r="N186" s="5" t="s">
        <v>1203</v>
      </c>
    </row>
    <row r="187" spans="1:14" s="2" customFormat="1">
      <c r="A187" s="5" t="s">
        <v>1196</v>
      </c>
      <c r="B187" s="2" t="s">
        <v>820</v>
      </c>
      <c r="C187" s="2" t="s">
        <v>1197</v>
      </c>
      <c r="D187" s="2" t="s">
        <v>1198</v>
      </c>
      <c r="E187" s="10" t="str">
        <f>HYPERLINK("https://twitter.com/sportsdudejeff?lang=en","@sportsdudejeff")</f>
        <v>@sportsdudejeff</v>
      </c>
      <c r="F187" s="5" t="s">
        <v>433</v>
      </c>
      <c r="G187" s="5" t="str">
        <f>HYPERLINK("mailto:jlinville@mtairynews.com","jlinville@mtairynews.com")</f>
        <v>jlinville@mtairynews.com</v>
      </c>
      <c r="H187" s="2" t="s">
        <v>1199</v>
      </c>
      <c r="I187" s="2" t="s">
        <v>1200</v>
      </c>
      <c r="J187" s="2" t="s">
        <v>30</v>
      </c>
      <c r="K187" s="2">
        <v>27030</v>
      </c>
      <c r="L187" s="2" t="s">
        <v>1201</v>
      </c>
      <c r="M187" s="2" t="s">
        <v>1202</v>
      </c>
      <c r="N187" s="5" t="s">
        <v>1203</v>
      </c>
    </row>
    <row r="188" spans="1:14" s="2" customFormat="1">
      <c r="A188" s="5" t="s">
        <v>1196</v>
      </c>
      <c r="B188" s="2" t="s">
        <v>90</v>
      </c>
      <c r="C188" s="2" t="s">
        <v>246</v>
      </c>
      <c r="D188" s="2" t="s">
        <v>1204</v>
      </c>
      <c r="E188" s="16" t="s">
        <v>1205</v>
      </c>
      <c r="F188" s="5" t="s">
        <v>433</v>
      </c>
      <c r="G188" s="5" t="s">
        <v>1206</v>
      </c>
      <c r="H188" s="2" t="s">
        <v>1199</v>
      </c>
      <c r="I188" s="2" t="s">
        <v>1200</v>
      </c>
      <c r="J188" s="2" t="s">
        <v>30</v>
      </c>
      <c r="K188" s="2">
        <v>27030</v>
      </c>
      <c r="L188" s="2" t="s">
        <v>1201</v>
      </c>
      <c r="M188" s="2" t="s">
        <v>1207</v>
      </c>
      <c r="N188" s="5" t="s">
        <v>1203</v>
      </c>
    </row>
    <row r="189" spans="1:14" s="2" customFormat="1">
      <c r="A189" s="5" t="s">
        <v>1196</v>
      </c>
      <c r="B189" s="2" t="s">
        <v>353</v>
      </c>
      <c r="C189" s="2" t="s">
        <v>1210</v>
      </c>
      <c r="D189" s="2" t="s">
        <v>1211</v>
      </c>
      <c r="E189" s="16" t="s">
        <v>1205</v>
      </c>
      <c r="F189" s="5" t="s">
        <v>433</v>
      </c>
      <c r="G189" s="16" t="s">
        <v>1212</v>
      </c>
      <c r="H189" s="2" t="s">
        <v>1199</v>
      </c>
      <c r="I189" s="2" t="s">
        <v>1200</v>
      </c>
      <c r="J189" s="2" t="s">
        <v>30</v>
      </c>
      <c r="K189" s="2">
        <v>27030</v>
      </c>
      <c r="L189" s="2" t="s">
        <v>1201</v>
      </c>
      <c r="M189" s="2" t="s">
        <v>1213</v>
      </c>
      <c r="N189" s="16" t="s">
        <v>1203</v>
      </c>
    </row>
    <row r="190" spans="1:14" s="2" customFormat="1">
      <c r="A190" s="5" t="s">
        <v>1196</v>
      </c>
      <c r="B190" s="2" t="s">
        <v>170</v>
      </c>
      <c r="C190" s="2" t="s">
        <v>116</v>
      </c>
      <c r="D190" s="2" t="s">
        <v>1214</v>
      </c>
      <c r="E190" s="16" t="s">
        <v>1205</v>
      </c>
      <c r="F190" s="5" t="s">
        <v>433</v>
      </c>
      <c r="G190" s="16" t="s">
        <v>1215</v>
      </c>
      <c r="H190" s="2" t="s">
        <v>1199</v>
      </c>
      <c r="I190" s="2" t="s">
        <v>1200</v>
      </c>
      <c r="J190" s="2" t="s">
        <v>30</v>
      </c>
      <c r="K190" s="2">
        <v>27030</v>
      </c>
      <c r="L190" s="2" t="s">
        <v>1201</v>
      </c>
      <c r="M190" s="2" t="s">
        <v>1216</v>
      </c>
      <c r="N190" s="5" t="s">
        <v>1203</v>
      </c>
    </row>
    <row r="191" spans="1:14" s="2" customFormat="1">
      <c r="A191" s="5" t="s">
        <v>1196</v>
      </c>
      <c r="B191" s="2" t="s">
        <v>49</v>
      </c>
      <c r="C191" s="4"/>
      <c r="D191" s="4"/>
      <c r="E191" s="16" t="s">
        <v>1205</v>
      </c>
      <c r="F191" s="5" t="s">
        <v>433</v>
      </c>
      <c r="G191" s="16" t="s">
        <v>1208</v>
      </c>
      <c r="H191" s="2" t="s">
        <v>1199</v>
      </c>
      <c r="I191" s="2" t="s">
        <v>1200</v>
      </c>
      <c r="J191" s="2" t="s">
        <v>30</v>
      </c>
      <c r="K191" s="2">
        <v>27030</v>
      </c>
      <c r="L191" s="2" t="s">
        <v>1201</v>
      </c>
      <c r="M191" s="2" t="s">
        <v>1209</v>
      </c>
      <c r="N191" s="5" t="s">
        <v>1203</v>
      </c>
    </row>
    <row r="192" spans="1:14" s="2" customFormat="1">
      <c r="A192" s="5" t="s">
        <v>19</v>
      </c>
      <c r="B192" s="2" t="s">
        <v>1226</v>
      </c>
      <c r="C192" s="17" t="s">
        <v>1000</v>
      </c>
      <c r="D192" s="2" t="s">
        <v>1227</v>
      </c>
      <c r="E192" s="16" t="s">
        <v>1453</v>
      </c>
      <c r="F192" s="5" t="s">
        <v>433</v>
      </c>
      <c r="G192" s="5" t="s">
        <v>1228</v>
      </c>
      <c r="H192" s="2" t="s">
        <v>1223</v>
      </c>
      <c r="I192" s="2" t="s">
        <v>226</v>
      </c>
      <c r="J192" s="2" t="s">
        <v>30</v>
      </c>
      <c r="K192" s="2">
        <v>27602</v>
      </c>
      <c r="L192" s="2" t="s">
        <v>227</v>
      </c>
      <c r="M192" s="2" t="s">
        <v>1229</v>
      </c>
      <c r="N192" s="16" t="s">
        <v>1225</v>
      </c>
    </row>
    <row r="193" spans="1:14" s="2" customFormat="1">
      <c r="A193" s="5" t="s">
        <v>19</v>
      </c>
      <c r="B193" s="2" t="s">
        <v>1230</v>
      </c>
      <c r="C193" s="17" t="s">
        <v>1231</v>
      </c>
      <c r="D193" s="2" t="s">
        <v>78</v>
      </c>
      <c r="E193" s="16" t="s">
        <v>1453</v>
      </c>
      <c r="F193" s="5" t="s">
        <v>433</v>
      </c>
      <c r="G193" s="5" t="s">
        <v>1232</v>
      </c>
      <c r="H193" s="2" t="s">
        <v>1223</v>
      </c>
      <c r="I193" s="2" t="s">
        <v>226</v>
      </c>
      <c r="J193" s="2" t="s">
        <v>30</v>
      </c>
      <c r="K193" s="2">
        <v>27602</v>
      </c>
      <c r="L193" s="2" t="s">
        <v>227</v>
      </c>
      <c r="M193" s="2" t="s">
        <v>1233</v>
      </c>
      <c r="N193" s="16" t="s">
        <v>1225</v>
      </c>
    </row>
    <row r="194" spans="1:14" s="2" customFormat="1">
      <c r="A194" s="5" t="s">
        <v>19</v>
      </c>
      <c r="B194" s="2" t="s">
        <v>612</v>
      </c>
      <c r="C194" s="17" t="s">
        <v>1053</v>
      </c>
      <c r="D194" s="2" t="s">
        <v>1234</v>
      </c>
      <c r="E194" s="16" t="s">
        <v>1453</v>
      </c>
      <c r="F194" s="5" t="s">
        <v>433</v>
      </c>
      <c r="G194" s="5" t="s">
        <v>1235</v>
      </c>
      <c r="H194" s="2" t="s">
        <v>1223</v>
      </c>
      <c r="I194" s="2" t="s">
        <v>226</v>
      </c>
      <c r="J194" s="2" t="s">
        <v>30</v>
      </c>
      <c r="K194" s="2">
        <v>27602</v>
      </c>
      <c r="L194" s="2" t="s">
        <v>227</v>
      </c>
      <c r="M194" s="2" t="s">
        <v>1236</v>
      </c>
      <c r="N194" s="16" t="s">
        <v>1225</v>
      </c>
    </row>
    <row r="195" spans="1:14" s="2" customFormat="1">
      <c r="A195" s="5" t="s">
        <v>19</v>
      </c>
      <c r="B195" s="2" t="s">
        <v>1230</v>
      </c>
      <c r="C195" s="17" t="s">
        <v>1053</v>
      </c>
      <c r="D195" s="2" t="s">
        <v>1237</v>
      </c>
      <c r="E195" s="16" t="s">
        <v>1453</v>
      </c>
      <c r="F195" s="5" t="s">
        <v>433</v>
      </c>
      <c r="G195" s="5" t="s">
        <v>1238</v>
      </c>
      <c r="H195" s="2" t="s">
        <v>1223</v>
      </c>
      <c r="I195" s="2" t="s">
        <v>226</v>
      </c>
      <c r="J195" s="2" t="s">
        <v>30</v>
      </c>
      <c r="K195" s="2">
        <v>27602</v>
      </c>
      <c r="L195" s="2" t="s">
        <v>227</v>
      </c>
      <c r="M195" s="2" t="s">
        <v>1239</v>
      </c>
      <c r="N195" s="16" t="s">
        <v>1225</v>
      </c>
    </row>
    <row r="196" spans="1:14" s="2" customFormat="1">
      <c r="A196" s="5" t="s">
        <v>19</v>
      </c>
      <c r="B196" s="2" t="s">
        <v>1240</v>
      </c>
      <c r="C196" s="2" t="s">
        <v>1217</v>
      </c>
      <c r="D196" s="2" t="s">
        <v>1241</v>
      </c>
      <c r="E196" s="16" t="s">
        <v>1242</v>
      </c>
      <c r="F196" s="5" t="s">
        <v>433</v>
      </c>
      <c r="G196" s="16" t="s">
        <v>1243</v>
      </c>
      <c r="H196" s="2" t="s">
        <v>1223</v>
      </c>
      <c r="I196" s="2" t="s">
        <v>226</v>
      </c>
      <c r="J196" s="2" t="s">
        <v>30</v>
      </c>
      <c r="K196" s="2">
        <v>27602</v>
      </c>
      <c r="L196" s="2" t="s">
        <v>227</v>
      </c>
      <c r="M196" s="2" t="s">
        <v>1244</v>
      </c>
      <c r="N196" s="16" t="s">
        <v>1225</v>
      </c>
    </row>
    <row r="197" spans="1:14" s="2" customFormat="1">
      <c r="A197" s="5" t="s">
        <v>19</v>
      </c>
      <c r="B197" s="2" t="s">
        <v>1245</v>
      </c>
      <c r="C197" s="2" t="s">
        <v>608</v>
      </c>
      <c r="D197" s="2" t="s">
        <v>1088</v>
      </c>
      <c r="E197" s="16" t="s">
        <v>1246</v>
      </c>
      <c r="F197" s="5" t="s">
        <v>433</v>
      </c>
      <c r="G197" s="5" t="s">
        <v>1247</v>
      </c>
      <c r="H197" s="2" t="s">
        <v>1223</v>
      </c>
      <c r="I197" s="2" t="s">
        <v>226</v>
      </c>
      <c r="J197" s="2" t="s">
        <v>30</v>
      </c>
      <c r="K197" s="2">
        <v>27602</v>
      </c>
      <c r="L197" s="2" t="s">
        <v>227</v>
      </c>
      <c r="M197" s="2" t="s">
        <v>1248</v>
      </c>
      <c r="N197" s="16" t="s">
        <v>1225</v>
      </c>
    </row>
    <row r="198" spans="1:14" s="2" customFormat="1">
      <c r="A198" s="5" t="s">
        <v>19</v>
      </c>
      <c r="B198" s="2" t="s">
        <v>1249</v>
      </c>
      <c r="C198" s="17" t="s">
        <v>1250</v>
      </c>
      <c r="D198" s="2" t="s">
        <v>1251</v>
      </c>
      <c r="E198" s="16" t="s">
        <v>1453</v>
      </c>
      <c r="F198" s="5" t="s">
        <v>433</v>
      </c>
      <c r="G198" s="5" t="s">
        <v>1252</v>
      </c>
      <c r="H198" s="2" t="s">
        <v>1223</v>
      </c>
      <c r="I198" s="2" t="s">
        <v>226</v>
      </c>
      <c r="J198" s="2" t="s">
        <v>30</v>
      </c>
      <c r="K198" s="2">
        <v>27602</v>
      </c>
      <c r="L198" s="2" t="s">
        <v>227</v>
      </c>
      <c r="M198" s="2" t="s">
        <v>1253</v>
      </c>
      <c r="N198" s="16" t="s">
        <v>1225</v>
      </c>
    </row>
    <row r="199" spans="1:14" s="2" customFormat="1">
      <c r="A199" s="5" t="s">
        <v>19</v>
      </c>
      <c r="B199" s="2" t="s">
        <v>1254</v>
      </c>
      <c r="C199" s="17" t="s">
        <v>1255</v>
      </c>
      <c r="D199" s="2" t="s">
        <v>1256</v>
      </c>
      <c r="E199" s="16" t="s">
        <v>1453</v>
      </c>
      <c r="F199" s="5" t="s">
        <v>433</v>
      </c>
      <c r="G199" s="5" t="s">
        <v>1257</v>
      </c>
      <c r="H199" s="2" t="s">
        <v>1223</v>
      </c>
      <c r="I199" s="2" t="s">
        <v>226</v>
      </c>
      <c r="J199" s="2" t="s">
        <v>30</v>
      </c>
      <c r="K199" s="2">
        <v>27602</v>
      </c>
      <c r="L199" s="2" t="s">
        <v>227</v>
      </c>
      <c r="M199" s="2" t="s">
        <v>1258</v>
      </c>
      <c r="N199" s="16" t="s">
        <v>1225</v>
      </c>
    </row>
    <row r="200" spans="1:14" s="2" customFormat="1">
      <c r="A200" s="5" t="s">
        <v>19</v>
      </c>
      <c r="B200" s="2" t="s">
        <v>1259</v>
      </c>
      <c r="C200" s="2" t="s">
        <v>1260</v>
      </c>
      <c r="D200" s="2" t="s">
        <v>1261</v>
      </c>
      <c r="E200" s="16" t="s">
        <v>1262</v>
      </c>
      <c r="F200" s="5" t="s">
        <v>433</v>
      </c>
      <c r="G200" s="5" t="s">
        <v>1263</v>
      </c>
      <c r="H200" s="2" t="s">
        <v>1223</v>
      </c>
      <c r="I200" s="2" t="s">
        <v>226</v>
      </c>
      <c r="J200" s="2" t="s">
        <v>30</v>
      </c>
      <c r="K200" s="2">
        <v>27602</v>
      </c>
      <c r="L200" s="2" t="s">
        <v>227</v>
      </c>
      <c r="M200" s="2" t="s">
        <v>1264</v>
      </c>
      <c r="N200" s="16" t="s">
        <v>1225</v>
      </c>
    </row>
    <row r="201" spans="1:14" s="2" customFormat="1">
      <c r="A201" s="5" t="s">
        <v>19</v>
      </c>
      <c r="B201" s="2" t="s">
        <v>1265</v>
      </c>
      <c r="C201" s="2" t="s">
        <v>1266</v>
      </c>
      <c r="D201" s="2" t="s">
        <v>1267</v>
      </c>
      <c r="E201" s="16" t="s">
        <v>1268</v>
      </c>
      <c r="F201" s="5" t="s">
        <v>433</v>
      </c>
      <c r="G201" s="16" t="s">
        <v>1269</v>
      </c>
      <c r="H201" s="2" t="s">
        <v>1223</v>
      </c>
      <c r="I201" s="2" t="s">
        <v>226</v>
      </c>
      <c r="J201" s="2" t="s">
        <v>30</v>
      </c>
      <c r="K201" s="2">
        <v>27602</v>
      </c>
      <c r="L201" s="2" t="s">
        <v>227</v>
      </c>
      <c r="M201" s="2" t="s">
        <v>1270</v>
      </c>
      <c r="N201" s="16" t="s">
        <v>1225</v>
      </c>
    </row>
    <row r="202" spans="1:14" s="2" customFormat="1">
      <c r="A202" s="5" t="s">
        <v>19</v>
      </c>
      <c r="B202" s="2" t="s">
        <v>612</v>
      </c>
      <c r="C202" s="17" t="s">
        <v>1271</v>
      </c>
      <c r="D202" s="2" t="s">
        <v>1272</v>
      </c>
      <c r="E202" s="16" t="s">
        <v>1453</v>
      </c>
      <c r="F202" s="5" t="s">
        <v>433</v>
      </c>
      <c r="G202" s="5" t="s">
        <v>1273</v>
      </c>
      <c r="H202" s="2" t="s">
        <v>1223</v>
      </c>
      <c r="I202" s="2" t="s">
        <v>226</v>
      </c>
      <c r="J202" s="2" t="s">
        <v>30</v>
      </c>
      <c r="K202" s="2">
        <v>27602</v>
      </c>
      <c r="L202" s="2" t="s">
        <v>227</v>
      </c>
      <c r="M202" s="2" t="s">
        <v>1274</v>
      </c>
      <c r="N202" s="16" t="s">
        <v>1225</v>
      </c>
    </row>
    <row r="203" spans="1:14" s="2" customFormat="1">
      <c r="A203" s="5" t="s">
        <v>19</v>
      </c>
      <c r="B203" s="2" t="s">
        <v>1275</v>
      </c>
      <c r="C203" s="17" t="s">
        <v>1276</v>
      </c>
      <c r="D203" s="2" t="s">
        <v>1277</v>
      </c>
      <c r="E203" s="16" t="s">
        <v>1453</v>
      </c>
      <c r="F203" s="5" t="s">
        <v>433</v>
      </c>
      <c r="G203" s="5" t="s">
        <v>1278</v>
      </c>
      <c r="H203" s="2" t="s">
        <v>1223</v>
      </c>
      <c r="I203" s="2" t="s">
        <v>226</v>
      </c>
      <c r="J203" s="2" t="s">
        <v>30</v>
      </c>
      <c r="K203" s="2">
        <v>27602</v>
      </c>
      <c r="L203" s="2" t="s">
        <v>227</v>
      </c>
      <c r="M203" s="2" t="s">
        <v>1279</v>
      </c>
      <c r="N203" s="16" t="s">
        <v>1225</v>
      </c>
    </row>
    <row r="204" spans="1:14" s="2" customFormat="1">
      <c r="A204" s="5" t="s">
        <v>19</v>
      </c>
      <c r="B204" s="2" t="s">
        <v>612</v>
      </c>
      <c r="C204" s="2" t="s">
        <v>1280</v>
      </c>
      <c r="D204" s="2" t="s">
        <v>1281</v>
      </c>
      <c r="E204" s="16" t="s">
        <v>1282</v>
      </c>
      <c r="F204" s="5" t="s">
        <v>433</v>
      </c>
      <c r="G204" s="16" t="s">
        <v>1283</v>
      </c>
      <c r="H204" s="2" t="s">
        <v>1223</v>
      </c>
      <c r="I204" s="2" t="s">
        <v>226</v>
      </c>
      <c r="J204" s="2" t="s">
        <v>30</v>
      </c>
      <c r="K204" s="2">
        <v>27602</v>
      </c>
      <c r="L204" s="2" t="s">
        <v>227</v>
      </c>
      <c r="M204" s="2" t="s">
        <v>1284</v>
      </c>
      <c r="N204" s="16" t="s">
        <v>1225</v>
      </c>
    </row>
    <row r="205" spans="1:14" s="2" customFormat="1">
      <c r="A205" s="5" t="s">
        <v>19</v>
      </c>
      <c r="B205" s="2" t="s">
        <v>1285</v>
      </c>
      <c r="C205" s="17" t="s">
        <v>219</v>
      </c>
      <c r="D205" s="2" t="s">
        <v>1286</v>
      </c>
      <c r="E205" s="16" t="s">
        <v>1453</v>
      </c>
      <c r="F205" s="5" t="s">
        <v>433</v>
      </c>
      <c r="G205" s="5" t="s">
        <v>1287</v>
      </c>
      <c r="H205" s="2" t="s">
        <v>1223</v>
      </c>
      <c r="I205" s="2" t="s">
        <v>226</v>
      </c>
      <c r="J205" s="2" t="s">
        <v>30</v>
      </c>
      <c r="K205" s="2">
        <v>27602</v>
      </c>
      <c r="L205" s="2" t="s">
        <v>227</v>
      </c>
      <c r="M205" s="2" t="s">
        <v>1288</v>
      </c>
      <c r="N205" s="16" t="s">
        <v>1225</v>
      </c>
    </row>
    <row r="206" spans="1:14" s="2" customFormat="1">
      <c r="A206" s="5" t="s">
        <v>19</v>
      </c>
      <c r="B206" s="2" t="s">
        <v>612</v>
      </c>
      <c r="C206" s="17" t="s">
        <v>92</v>
      </c>
      <c r="D206" s="2" t="s">
        <v>1289</v>
      </c>
      <c r="E206" s="16" t="s">
        <v>1453</v>
      </c>
      <c r="F206" s="5" t="s">
        <v>433</v>
      </c>
      <c r="G206" s="5" t="s">
        <v>1290</v>
      </c>
      <c r="H206" s="2" t="s">
        <v>1223</v>
      </c>
      <c r="I206" s="2" t="s">
        <v>226</v>
      </c>
      <c r="J206" s="2" t="s">
        <v>30</v>
      </c>
      <c r="K206" s="2">
        <v>27602</v>
      </c>
      <c r="L206" s="2" t="s">
        <v>227</v>
      </c>
      <c r="M206" s="2" t="s">
        <v>1291</v>
      </c>
      <c r="N206" s="16" t="s">
        <v>1225</v>
      </c>
    </row>
    <row r="207" spans="1:14" s="2" customFormat="1">
      <c r="A207" s="5" t="s">
        <v>19</v>
      </c>
      <c r="B207" s="2" t="s">
        <v>1292</v>
      </c>
      <c r="C207" s="2" t="s">
        <v>1293</v>
      </c>
      <c r="D207" s="2" t="s">
        <v>1294</v>
      </c>
      <c r="E207" s="16" t="s">
        <v>1295</v>
      </c>
      <c r="F207" s="5" t="s">
        <v>433</v>
      </c>
      <c r="G207" s="5" t="s">
        <v>1296</v>
      </c>
      <c r="H207" s="2" t="s">
        <v>1223</v>
      </c>
      <c r="I207" s="2" t="s">
        <v>226</v>
      </c>
      <c r="J207" s="2" t="s">
        <v>30</v>
      </c>
      <c r="K207" s="2">
        <v>27602</v>
      </c>
      <c r="L207" s="2" t="s">
        <v>227</v>
      </c>
      <c r="M207" s="2" t="s">
        <v>1270</v>
      </c>
      <c r="N207" s="16" t="s">
        <v>1225</v>
      </c>
    </row>
    <row r="208" spans="1:14" s="2" customFormat="1">
      <c r="A208" s="5" t="s">
        <v>19</v>
      </c>
      <c r="B208" s="2" t="s">
        <v>1297</v>
      </c>
      <c r="C208" s="2" t="s">
        <v>1298</v>
      </c>
      <c r="D208" s="2" t="s">
        <v>409</v>
      </c>
      <c r="E208" s="16" t="s">
        <v>1299</v>
      </c>
      <c r="F208" s="5" t="s">
        <v>433</v>
      </c>
      <c r="G208" s="16" t="s">
        <v>1300</v>
      </c>
      <c r="H208" s="2" t="s">
        <v>1223</v>
      </c>
      <c r="I208" s="2" t="s">
        <v>226</v>
      </c>
      <c r="J208" s="2" t="s">
        <v>30</v>
      </c>
      <c r="K208" s="2">
        <v>27602</v>
      </c>
      <c r="L208" s="2" t="s">
        <v>227</v>
      </c>
      <c r="M208" s="2" t="s">
        <v>1301</v>
      </c>
      <c r="N208" s="16" t="s">
        <v>1225</v>
      </c>
    </row>
    <row r="209" spans="1:14" s="2" customFormat="1">
      <c r="A209" s="5" t="s">
        <v>19</v>
      </c>
      <c r="B209" s="2" t="s">
        <v>1302</v>
      </c>
      <c r="C209" s="17" t="s">
        <v>1303</v>
      </c>
      <c r="D209" s="2" t="s">
        <v>125</v>
      </c>
      <c r="E209" s="16" t="s">
        <v>1453</v>
      </c>
      <c r="F209" s="5" t="s">
        <v>433</v>
      </c>
      <c r="G209" s="5" t="s">
        <v>516</v>
      </c>
      <c r="H209" s="2" t="s">
        <v>1223</v>
      </c>
      <c r="I209" s="2" t="s">
        <v>226</v>
      </c>
      <c r="J209" s="2" t="s">
        <v>30</v>
      </c>
      <c r="K209" s="2">
        <v>27602</v>
      </c>
      <c r="L209" s="2" t="s">
        <v>227</v>
      </c>
      <c r="M209" s="2" t="s">
        <v>1304</v>
      </c>
      <c r="N209" s="16" t="s">
        <v>1225</v>
      </c>
    </row>
    <row r="210" spans="1:14" s="2" customFormat="1">
      <c r="A210" s="5" t="s">
        <v>19</v>
      </c>
      <c r="B210" s="2" t="s">
        <v>1305</v>
      </c>
      <c r="C210" s="2" t="s">
        <v>1306</v>
      </c>
      <c r="D210" s="2" t="s">
        <v>409</v>
      </c>
      <c r="E210" s="16" t="s">
        <v>1307</v>
      </c>
      <c r="F210" s="5" t="s">
        <v>433</v>
      </c>
      <c r="G210" s="16" t="s">
        <v>1308</v>
      </c>
      <c r="H210" s="2" t="s">
        <v>1223</v>
      </c>
      <c r="I210" s="2" t="s">
        <v>226</v>
      </c>
      <c r="J210" s="2" t="s">
        <v>30</v>
      </c>
      <c r="K210" s="2">
        <v>27602</v>
      </c>
      <c r="L210" s="2" t="s">
        <v>227</v>
      </c>
      <c r="M210" s="2" t="s">
        <v>1270</v>
      </c>
      <c r="N210" s="16" t="s">
        <v>1225</v>
      </c>
    </row>
    <row r="211" spans="1:14" s="2" customFormat="1">
      <c r="A211" s="5" t="s">
        <v>19</v>
      </c>
      <c r="B211" s="2" t="s">
        <v>1275</v>
      </c>
      <c r="C211" s="17" t="s">
        <v>1309</v>
      </c>
      <c r="D211" s="2" t="s">
        <v>1310</v>
      </c>
      <c r="E211" s="16" t="s">
        <v>1453</v>
      </c>
      <c r="F211" s="5" t="s">
        <v>433</v>
      </c>
      <c r="G211" s="5" t="s">
        <v>1311</v>
      </c>
      <c r="H211" s="2" t="s">
        <v>1223</v>
      </c>
      <c r="I211" s="2" t="s">
        <v>226</v>
      </c>
      <c r="J211" s="2" t="s">
        <v>30</v>
      </c>
      <c r="K211" s="2">
        <v>27602</v>
      </c>
      <c r="L211" s="2" t="s">
        <v>227</v>
      </c>
      <c r="M211" s="2" t="s">
        <v>1312</v>
      </c>
      <c r="N211" s="16" t="s">
        <v>1225</v>
      </c>
    </row>
    <row r="212" spans="1:14" s="2" customFormat="1">
      <c r="A212" s="5" t="s">
        <v>19</v>
      </c>
      <c r="B212" s="2" t="s">
        <v>1313</v>
      </c>
      <c r="C212" s="2" t="s">
        <v>133</v>
      </c>
      <c r="D212" s="2" t="s">
        <v>1314</v>
      </c>
      <c r="E212" s="16" t="s">
        <v>1315</v>
      </c>
      <c r="F212" s="5" t="s">
        <v>433</v>
      </c>
      <c r="G212" s="5" t="s">
        <v>1316</v>
      </c>
      <c r="H212" s="2" t="s">
        <v>1223</v>
      </c>
      <c r="I212" s="2" t="s">
        <v>226</v>
      </c>
      <c r="J212" s="2" t="s">
        <v>30</v>
      </c>
      <c r="K212" s="2">
        <v>27602</v>
      </c>
      <c r="L212" s="2" t="s">
        <v>227</v>
      </c>
      <c r="M212" s="2" t="s">
        <v>1317</v>
      </c>
      <c r="N212" s="16" t="s">
        <v>1225</v>
      </c>
    </row>
    <row r="213" spans="1:14" s="2" customFormat="1">
      <c r="A213" s="5" t="s">
        <v>19</v>
      </c>
      <c r="B213" s="2" t="s">
        <v>1318</v>
      </c>
      <c r="C213" s="2" t="s">
        <v>1319</v>
      </c>
      <c r="D213" s="2" t="s">
        <v>1320</v>
      </c>
      <c r="E213" s="16" t="s">
        <v>1321</v>
      </c>
      <c r="F213" s="5" t="s">
        <v>433</v>
      </c>
      <c r="G213" s="16" t="s">
        <v>1322</v>
      </c>
      <c r="H213" s="2" t="s">
        <v>1223</v>
      </c>
      <c r="I213" s="2" t="s">
        <v>226</v>
      </c>
      <c r="J213" s="2" t="s">
        <v>30</v>
      </c>
      <c r="K213" s="2">
        <v>27602</v>
      </c>
      <c r="L213" s="2" t="s">
        <v>227</v>
      </c>
      <c r="M213" s="2" t="s">
        <v>1323</v>
      </c>
      <c r="N213" s="16" t="s">
        <v>1225</v>
      </c>
    </row>
    <row r="214" spans="1:14" s="2" customFormat="1">
      <c r="A214" s="5" t="s">
        <v>19</v>
      </c>
      <c r="B214" s="2" t="s">
        <v>1324</v>
      </c>
      <c r="C214" s="17" t="s">
        <v>584</v>
      </c>
      <c r="D214" s="2" t="s">
        <v>1088</v>
      </c>
      <c r="E214" s="16" t="s">
        <v>1453</v>
      </c>
      <c r="F214" s="5" t="s">
        <v>433</v>
      </c>
      <c r="G214" s="5" t="s">
        <v>1089</v>
      </c>
      <c r="H214" s="2" t="s">
        <v>1223</v>
      </c>
      <c r="I214" s="2" t="s">
        <v>226</v>
      </c>
      <c r="J214" s="2" t="s">
        <v>30</v>
      </c>
      <c r="K214" s="2">
        <v>27602</v>
      </c>
      <c r="L214" s="2" t="s">
        <v>227</v>
      </c>
      <c r="M214" s="2" t="s">
        <v>1325</v>
      </c>
      <c r="N214" s="16" t="s">
        <v>1225</v>
      </c>
    </row>
    <row r="215" spans="1:14" s="2" customFormat="1">
      <c r="A215" s="5" t="s">
        <v>19</v>
      </c>
      <c r="B215" s="2" t="s">
        <v>1456</v>
      </c>
      <c r="C215" s="2" t="s">
        <v>246</v>
      </c>
      <c r="D215" s="2" t="s">
        <v>5217</v>
      </c>
      <c r="E215" s="16" t="s">
        <v>1457</v>
      </c>
      <c r="F215" s="5" t="s">
        <v>433</v>
      </c>
      <c r="G215" s="5" t="s">
        <v>1458</v>
      </c>
      <c r="H215" s="2" t="s">
        <v>1223</v>
      </c>
      <c r="I215" s="2" t="s">
        <v>226</v>
      </c>
      <c r="J215" s="2" t="s">
        <v>30</v>
      </c>
      <c r="K215" s="2">
        <v>27602</v>
      </c>
      <c r="L215" s="2" t="s">
        <v>227</v>
      </c>
      <c r="M215" s="2" t="s">
        <v>1459</v>
      </c>
      <c r="N215" s="16" t="s">
        <v>1225</v>
      </c>
    </row>
    <row r="216" spans="1:14" s="2" customFormat="1">
      <c r="A216" s="5" t="s">
        <v>19</v>
      </c>
      <c r="B216" s="2" t="s">
        <v>1326</v>
      </c>
      <c r="C216" s="2" t="s">
        <v>246</v>
      </c>
      <c r="D216" s="2" t="s">
        <v>1327</v>
      </c>
      <c r="E216" s="16" t="s">
        <v>1328</v>
      </c>
      <c r="F216" s="5" t="s">
        <v>433</v>
      </c>
      <c r="G216" s="16" t="s">
        <v>1329</v>
      </c>
      <c r="H216" s="2" t="s">
        <v>1223</v>
      </c>
      <c r="I216" s="2" t="s">
        <v>226</v>
      </c>
      <c r="J216" s="2" t="s">
        <v>30</v>
      </c>
      <c r="K216" s="2">
        <v>27602</v>
      </c>
      <c r="L216" s="2" t="s">
        <v>227</v>
      </c>
      <c r="M216" s="2" t="s">
        <v>1330</v>
      </c>
      <c r="N216" s="16" t="s">
        <v>1225</v>
      </c>
    </row>
    <row r="217" spans="1:14" s="2" customFormat="1">
      <c r="A217" s="5" t="s">
        <v>19</v>
      </c>
      <c r="B217" s="2" t="s">
        <v>1331</v>
      </c>
      <c r="C217" s="2" t="s">
        <v>666</v>
      </c>
      <c r="D217" s="2" t="s">
        <v>1332</v>
      </c>
      <c r="E217" s="16" t="s">
        <v>1333</v>
      </c>
      <c r="F217" s="5" t="s">
        <v>433</v>
      </c>
      <c r="G217" s="16" t="s">
        <v>1334</v>
      </c>
      <c r="H217" s="2" t="s">
        <v>1223</v>
      </c>
      <c r="I217" s="2" t="s">
        <v>226</v>
      </c>
      <c r="J217" s="2" t="s">
        <v>30</v>
      </c>
      <c r="K217" s="2">
        <v>27602</v>
      </c>
      <c r="L217" s="2" t="s">
        <v>227</v>
      </c>
      <c r="M217" s="2" t="s">
        <v>1335</v>
      </c>
      <c r="N217" s="16" t="s">
        <v>1225</v>
      </c>
    </row>
    <row r="218" spans="1:14" s="2" customFormat="1">
      <c r="A218" s="5" t="s">
        <v>19</v>
      </c>
      <c r="B218" s="2" t="s">
        <v>1336</v>
      </c>
      <c r="C218" s="2" t="s">
        <v>1337</v>
      </c>
      <c r="D218" s="2" t="s">
        <v>1338</v>
      </c>
      <c r="E218" s="16" t="s">
        <v>1339</v>
      </c>
      <c r="F218" s="5" t="s">
        <v>433</v>
      </c>
      <c r="G218" s="16" t="s">
        <v>1340</v>
      </c>
      <c r="H218" s="2" t="s">
        <v>1223</v>
      </c>
      <c r="I218" s="2" t="s">
        <v>226</v>
      </c>
      <c r="J218" s="2" t="s">
        <v>30</v>
      </c>
      <c r="K218" s="2">
        <v>27602</v>
      </c>
      <c r="L218" s="2" t="s">
        <v>227</v>
      </c>
      <c r="M218" s="2" t="s">
        <v>1341</v>
      </c>
      <c r="N218" s="16" t="s">
        <v>1225</v>
      </c>
    </row>
    <row r="219" spans="1:14" s="2" customFormat="1">
      <c r="A219" s="5" t="s">
        <v>19</v>
      </c>
      <c r="B219" s="2" t="s">
        <v>1275</v>
      </c>
      <c r="C219" s="17" t="s">
        <v>1342</v>
      </c>
      <c r="D219" s="2" t="s">
        <v>1343</v>
      </c>
      <c r="E219" s="16" t="s">
        <v>1453</v>
      </c>
      <c r="F219" s="5" t="s">
        <v>433</v>
      </c>
      <c r="G219" s="5" t="s">
        <v>1344</v>
      </c>
      <c r="H219" s="2" t="s">
        <v>1223</v>
      </c>
      <c r="I219" s="2" t="s">
        <v>226</v>
      </c>
      <c r="J219" s="2" t="s">
        <v>30</v>
      </c>
      <c r="K219" s="2">
        <v>27602</v>
      </c>
      <c r="L219" s="2" t="s">
        <v>227</v>
      </c>
      <c r="M219" s="2" t="s">
        <v>1345</v>
      </c>
      <c r="N219" s="16" t="s">
        <v>1225</v>
      </c>
    </row>
    <row r="220" spans="1:14" s="2" customFormat="1">
      <c r="A220" s="5" t="s">
        <v>19</v>
      </c>
      <c r="B220" s="2" t="s">
        <v>1275</v>
      </c>
      <c r="C220" s="17" t="s">
        <v>1346</v>
      </c>
      <c r="D220" s="2" t="s">
        <v>1347</v>
      </c>
      <c r="E220" s="16" t="s">
        <v>1453</v>
      </c>
      <c r="F220" s="5" t="s">
        <v>433</v>
      </c>
      <c r="G220" s="5" t="s">
        <v>1348</v>
      </c>
      <c r="H220" s="2" t="s">
        <v>1223</v>
      </c>
      <c r="I220" s="2" t="s">
        <v>226</v>
      </c>
      <c r="J220" s="2" t="s">
        <v>30</v>
      </c>
      <c r="K220" s="2">
        <v>27602</v>
      </c>
      <c r="L220" s="2" t="s">
        <v>227</v>
      </c>
      <c r="M220" s="2" t="s">
        <v>1349</v>
      </c>
      <c r="N220" s="16" t="s">
        <v>1225</v>
      </c>
    </row>
    <row r="221" spans="1:14" s="2" customFormat="1">
      <c r="A221" s="5" t="s">
        <v>19</v>
      </c>
      <c r="B221" s="2" t="s">
        <v>1350</v>
      </c>
      <c r="C221" s="17" t="s">
        <v>1351</v>
      </c>
      <c r="D221" s="2" t="s">
        <v>1261</v>
      </c>
      <c r="E221" s="16" t="s">
        <v>1453</v>
      </c>
      <c r="F221" s="5" t="s">
        <v>433</v>
      </c>
      <c r="G221" s="5" t="s">
        <v>1352</v>
      </c>
      <c r="H221" s="2" t="s">
        <v>1223</v>
      </c>
      <c r="I221" s="2" t="s">
        <v>226</v>
      </c>
      <c r="J221" s="2" t="s">
        <v>30</v>
      </c>
      <c r="K221" s="2">
        <v>27602</v>
      </c>
      <c r="L221" s="2" t="s">
        <v>227</v>
      </c>
      <c r="M221" s="2" t="s">
        <v>1353</v>
      </c>
      <c r="N221" s="16" t="s">
        <v>1225</v>
      </c>
    </row>
    <row r="222" spans="1:14" s="2" customFormat="1">
      <c r="A222" s="5" t="s">
        <v>19</v>
      </c>
      <c r="B222" s="2" t="s">
        <v>1354</v>
      </c>
      <c r="C222" s="17" t="s">
        <v>527</v>
      </c>
      <c r="D222" s="2" t="s">
        <v>1355</v>
      </c>
      <c r="E222" s="16" t="s">
        <v>1453</v>
      </c>
      <c r="F222" s="5" t="s">
        <v>433</v>
      </c>
      <c r="G222" s="5" t="s">
        <v>1356</v>
      </c>
      <c r="H222" s="2" t="s">
        <v>1223</v>
      </c>
      <c r="I222" s="2" t="s">
        <v>226</v>
      </c>
      <c r="J222" s="2" t="s">
        <v>30</v>
      </c>
      <c r="K222" s="2">
        <v>27602</v>
      </c>
      <c r="L222" s="2" t="s">
        <v>227</v>
      </c>
      <c r="M222" s="2" t="s">
        <v>1357</v>
      </c>
      <c r="N222" s="16" t="s">
        <v>1225</v>
      </c>
    </row>
    <row r="223" spans="1:14" s="2" customFormat="1">
      <c r="A223" s="5" t="s">
        <v>19</v>
      </c>
      <c r="B223" s="2" t="s">
        <v>629</v>
      </c>
      <c r="C223" s="2" t="s">
        <v>1358</v>
      </c>
      <c r="D223" s="2" t="s">
        <v>1359</v>
      </c>
      <c r="E223" s="16" t="s">
        <v>1360</v>
      </c>
      <c r="F223" s="5" t="s">
        <v>433</v>
      </c>
      <c r="G223" s="16" t="s">
        <v>1361</v>
      </c>
      <c r="H223" s="2" t="s">
        <v>1223</v>
      </c>
      <c r="I223" s="2" t="s">
        <v>226</v>
      </c>
      <c r="J223" s="2" t="s">
        <v>30</v>
      </c>
      <c r="K223" s="2">
        <v>27602</v>
      </c>
      <c r="L223" s="2" t="s">
        <v>227</v>
      </c>
      <c r="M223" s="2" t="s">
        <v>1362</v>
      </c>
      <c r="N223" s="16" t="s">
        <v>1225</v>
      </c>
    </row>
    <row r="224" spans="1:14" s="2" customFormat="1">
      <c r="A224" s="5" t="s">
        <v>19</v>
      </c>
      <c r="B224" s="2" t="s">
        <v>1363</v>
      </c>
      <c r="C224" s="17" t="s">
        <v>589</v>
      </c>
      <c r="D224" s="2" t="s">
        <v>1364</v>
      </c>
      <c r="E224" s="16" t="s">
        <v>1453</v>
      </c>
      <c r="F224" s="5" t="s">
        <v>433</v>
      </c>
      <c r="G224" s="5" t="s">
        <v>1365</v>
      </c>
      <c r="H224" s="2" t="s">
        <v>1223</v>
      </c>
      <c r="I224" s="2" t="s">
        <v>226</v>
      </c>
      <c r="J224" s="2" t="s">
        <v>30</v>
      </c>
      <c r="K224" s="2">
        <v>27602</v>
      </c>
      <c r="L224" s="2" t="s">
        <v>227</v>
      </c>
      <c r="M224" s="2" t="s">
        <v>1366</v>
      </c>
      <c r="N224" s="16" t="s">
        <v>1225</v>
      </c>
    </row>
    <row r="225" spans="1:14" s="2" customFormat="1">
      <c r="A225" s="5" t="s">
        <v>19</v>
      </c>
      <c r="B225" s="2" t="s">
        <v>1367</v>
      </c>
      <c r="C225" s="2" t="s">
        <v>1368</v>
      </c>
      <c r="D225" s="2" t="s">
        <v>1369</v>
      </c>
      <c r="E225" s="16" t="s">
        <v>1370</v>
      </c>
      <c r="F225" s="5" t="s">
        <v>433</v>
      </c>
      <c r="G225" s="16" t="s">
        <v>1371</v>
      </c>
      <c r="H225" s="2" t="s">
        <v>1223</v>
      </c>
      <c r="I225" s="2" t="s">
        <v>226</v>
      </c>
      <c r="J225" s="2" t="s">
        <v>30</v>
      </c>
      <c r="K225" s="2">
        <v>27602</v>
      </c>
      <c r="L225" s="2" t="s">
        <v>227</v>
      </c>
      <c r="M225" s="2" t="s">
        <v>1372</v>
      </c>
      <c r="N225" s="16" t="s">
        <v>1225</v>
      </c>
    </row>
    <row r="226" spans="1:14" s="2" customFormat="1">
      <c r="A226" s="5" t="s">
        <v>19</v>
      </c>
      <c r="B226" s="2" t="s">
        <v>1220</v>
      </c>
      <c r="C226" s="2" t="s">
        <v>1221</v>
      </c>
      <c r="D226" s="2" t="s">
        <v>1222</v>
      </c>
      <c r="E226" s="5" t="str">
        <f>HYPERLINK("https://twitter.com/barnettned","@barnettned")</f>
        <v>@barnettned</v>
      </c>
      <c r="F226" s="5" t="s">
        <v>433</v>
      </c>
      <c r="G226" s="5" t="str">
        <f>HYPERLINK("mailto:nbarnett@newsobserver.com","nbarnett@newsobserver.com")</f>
        <v>nbarnett@newsobserver.com</v>
      </c>
      <c r="H226" s="2" t="s">
        <v>1223</v>
      </c>
      <c r="I226" s="2" t="s">
        <v>226</v>
      </c>
      <c r="J226" s="2" t="s">
        <v>30</v>
      </c>
      <c r="K226" s="2">
        <v>27602</v>
      </c>
      <c r="L226" s="2" t="s">
        <v>227</v>
      </c>
      <c r="M226" s="2" t="s">
        <v>1224</v>
      </c>
      <c r="N226" s="5" t="s">
        <v>1225</v>
      </c>
    </row>
    <row r="227" spans="1:14" s="2" customFormat="1">
      <c r="A227" s="5" t="s">
        <v>19</v>
      </c>
      <c r="B227" s="2" t="s">
        <v>1373</v>
      </c>
      <c r="C227" s="17" t="s">
        <v>1221</v>
      </c>
      <c r="D227" s="2" t="s">
        <v>1222</v>
      </c>
      <c r="E227" s="16" t="s">
        <v>1453</v>
      </c>
      <c r="F227" s="5" t="s">
        <v>433</v>
      </c>
      <c r="G227" s="5" t="s">
        <v>1374</v>
      </c>
      <c r="H227" s="2" t="s">
        <v>1223</v>
      </c>
      <c r="I227" s="2" t="s">
        <v>226</v>
      </c>
      <c r="J227" s="2" t="s">
        <v>30</v>
      </c>
      <c r="K227" s="2">
        <v>27602</v>
      </c>
      <c r="L227" s="2" t="s">
        <v>227</v>
      </c>
      <c r="M227" s="2" t="s">
        <v>1375</v>
      </c>
      <c r="N227" s="16" t="s">
        <v>1225</v>
      </c>
    </row>
    <row r="228" spans="1:14" s="2" customFormat="1">
      <c r="A228" s="5" t="s">
        <v>19</v>
      </c>
      <c r="B228" s="2" t="s">
        <v>1376</v>
      </c>
      <c r="C228" s="2" t="s">
        <v>1377</v>
      </c>
      <c r="D228" s="2" t="s">
        <v>1378</v>
      </c>
      <c r="E228" s="16" t="s">
        <v>1379</v>
      </c>
      <c r="F228" s="5" t="s">
        <v>433</v>
      </c>
      <c r="G228" s="16" t="s">
        <v>1380</v>
      </c>
      <c r="H228" s="2" t="s">
        <v>1223</v>
      </c>
      <c r="I228" s="2" t="s">
        <v>226</v>
      </c>
      <c r="J228" s="2" t="s">
        <v>30</v>
      </c>
      <c r="K228" s="2">
        <v>27602</v>
      </c>
      <c r="L228" s="2" t="s">
        <v>227</v>
      </c>
      <c r="M228" s="2" t="s">
        <v>1381</v>
      </c>
      <c r="N228" s="16" t="s">
        <v>1225</v>
      </c>
    </row>
    <row r="229" spans="1:14" s="2" customFormat="1">
      <c r="A229" s="5" t="s">
        <v>19</v>
      </c>
      <c r="B229" s="2" t="s">
        <v>1382</v>
      </c>
      <c r="C229" s="2" t="s">
        <v>1383</v>
      </c>
      <c r="D229" s="2" t="s">
        <v>1384</v>
      </c>
      <c r="E229" s="16" t="s">
        <v>1385</v>
      </c>
      <c r="F229" s="5" t="s">
        <v>433</v>
      </c>
      <c r="G229" s="16" t="s">
        <v>1386</v>
      </c>
      <c r="H229" s="2" t="s">
        <v>1223</v>
      </c>
      <c r="I229" s="2" t="s">
        <v>226</v>
      </c>
      <c r="J229" s="2" t="s">
        <v>30</v>
      </c>
      <c r="K229" s="2">
        <v>27602</v>
      </c>
      <c r="L229" s="2" t="s">
        <v>227</v>
      </c>
      <c r="M229" s="2" t="s">
        <v>1387</v>
      </c>
      <c r="N229" s="16" t="s">
        <v>1225</v>
      </c>
    </row>
    <row r="230" spans="1:14" s="2" customFormat="1">
      <c r="A230" s="5" t="s">
        <v>19</v>
      </c>
      <c r="B230" s="2" t="s">
        <v>1275</v>
      </c>
      <c r="C230" s="17" t="s">
        <v>934</v>
      </c>
      <c r="D230" s="2" t="s">
        <v>1388</v>
      </c>
      <c r="E230" s="16" t="s">
        <v>1453</v>
      </c>
      <c r="F230" s="5" t="s">
        <v>433</v>
      </c>
      <c r="G230" s="5" t="s">
        <v>4919</v>
      </c>
      <c r="H230" s="2" t="s">
        <v>1223</v>
      </c>
      <c r="I230" s="2" t="s">
        <v>226</v>
      </c>
      <c r="J230" s="2" t="s">
        <v>30</v>
      </c>
      <c r="K230" s="2">
        <v>27602</v>
      </c>
      <c r="L230" s="2" t="s">
        <v>227</v>
      </c>
      <c r="M230" s="2" t="s">
        <v>1389</v>
      </c>
      <c r="N230" s="16" t="s">
        <v>1225</v>
      </c>
    </row>
    <row r="231" spans="1:14" s="2" customFormat="1">
      <c r="A231" s="5" t="s">
        <v>19</v>
      </c>
      <c r="B231" s="2" t="s">
        <v>1390</v>
      </c>
      <c r="C231" s="2" t="s">
        <v>1064</v>
      </c>
      <c r="D231" s="2" t="s">
        <v>1065</v>
      </c>
      <c r="E231" s="16" t="s">
        <v>1391</v>
      </c>
      <c r="F231" s="5" t="s">
        <v>433</v>
      </c>
      <c r="G231" s="5" t="s">
        <v>1392</v>
      </c>
      <c r="H231" s="2" t="s">
        <v>1223</v>
      </c>
      <c r="I231" s="2" t="s">
        <v>226</v>
      </c>
      <c r="J231" s="2" t="s">
        <v>30</v>
      </c>
      <c r="K231" s="2">
        <v>27602</v>
      </c>
      <c r="L231" s="2" t="s">
        <v>227</v>
      </c>
      <c r="M231" s="2" t="s">
        <v>1393</v>
      </c>
      <c r="N231" s="16" t="s">
        <v>1225</v>
      </c>
    </row>
    <row r="232" spans="1:14" s="2" customFormat="1">
      <c r="A232" s="5" t="s">
        <v>19</v>
      </c>
      <c r="B232" s="2" t="s">
        <v>1394</v>
      </c>
      <c r="C232" s="2" t="s">
        <v>1072</v>
      </c>
      <c r="D232" s="2" t="s">
        <v>1073</v>
      </c>
      <c r="E232" s="16" t="s">
        <v>1395</v>
      </c>
      <c r="F232" s="5" t="s">
        <v>433</v>
      </c>
      <c r="G232" s="16" t="s">
        <v>1396</v>
      </c>
      <c r="H232" s="2" t="s">
        <v>1223</v>
      </c>
      <c r="I232" s="2" t="s">
        <v>226</v>
      </c>
      <c r="J232" s="2" t="s">
        <v>30</v>
      </c>
      <c r="K232" s="2">
        <v>27602</v>
      </c>
      <c r="L232" s="2" t="s">
        <v>227</v>
      </c>
      <c r="M232" s="2" t="s">
        <v>1397</v>
      </c>
      <c r="N232" s="16" t="s">
        <v>1225</v>
      </c>
    </row>
    <row r="233" spans="1:14" s="2" customFormat="1">
      <c r="A233" s="5" t="s">
        <v>19</v>
      </c>
      <c r="B233" s="2" t="s">
        <v>1254</v>
      </c>
      <c r="C233" s="2" t="s">
        <v>1398</v>
      </c>
      <c r="D233" s="2" t="s">
        <v>1399</v>
      </c>
      <c r="E233" s="16" t="s">
        <v>1400</v>
      </c>
      <c r="F233" s="5" t="s">
        <v>433</v>
      </c>
      <c r="G233" s="16" t="s">
        <v>1401</v>
      </c>
      <c r="H233" s="2" t="s">
        <v>1223</v>
      </c>
      <c r="I233" s="2" t="s">
        <v>226</v>
      </c>
      <c r="J233" s="2" t="s">
        <v>30</v>
      </c>
      <c r="K233" s="2">
        <v>27602</v>
      </c>
      <c r="L233" s="2" t="s">
        <v>227</v>
      </c>
      <c r="M233" s="2" t="s">
        <v>1402</v>
      </c>
      <c r="N233" s="16" t="s">
        <v>1225</v>
      </c>
    </row>
    <row r="234" spans="1:14" s="2" customFormat="1">
      <c r="A234" s="5" t="s">
        <v>19</v>
      </c>
      <c r="B234" s="2" t="s">
        <v>1403</v>
      </c>
      <c r="C234" s="17" t="s">
        <v>856</v>
      </c>
      <c r="D234" s="2" t="s">
        <v>1404</v>
      </c>
      <c r="E234" s="16" t="s">
        <v>1453</v>
      </c>
      <c r="F234" s="5" t="s">
        <v>433</v>
      </c>
      <c r="G234" s="5" t="s">
        <v>1405</v>
      </c>
      <c r="H234" s="2" t="s">
        <v>1223</v>
      </c>
      <c r="I234" s="2" t="s">
        <v>226</v>
      </c>
      <c r="J234" s="2" t="s">
        <v>30</v>
      </c>
      <c r="K234" s="2">
        <v>27602</v>
      </c>
      <c r="L234" s="2" t="s">
        <v>227</v>
      </c>
      <c r="M234" s="2" t="s">
        <v>1406</v>
      </c>
      <c r="N234" s="16" t="s">
        <v>1225</v>
      </c>
    </row>
    <row r="235" spans="1:14" s="2" customFormat="1">
      <c r="A235" s="5" t="s">
        <v>19</v>
      </c>
      <c r="B235" s="2" t="s">
        <v>719</v>
      </c>
      <c r="C235" s="2" t="s">
        <v>1407</v>
      </c>
      <c r="D235" s="2" t="s">
        <v>1408</v>
      </c>
      <c r="E235" s="12" t="s">
        <v>1409</v>
      </c>
      <c r="F235" s="5" t="s">
        <v>433</v>
      </c>
      <c r="G235" s="5" t="s">
        <v>1410</v>
      </c>
      <c r="H235" s="2" t="s">
        <v>1223</v>
      </c>
      <c r="I235" s="2" t="s">
        <v>226</v>
      </c>
      <c r="J235" s="2" t="s">
        <v>30</v>
      </c>
      <c r="K235" s="2">
        <v>27602</v>
      </c>
      <c r="L235" s="2" t="s">
        <v>227</v>
      </c>
      <c r="M235" s="2" t="s">
        <v>1411</v>
      </c>
      <c r="N235" s="16" t="s">
        <v>1225</v>
      </c>
    </row>
    <row r="236" spans="1:14" s="2" customFormat="1">
      <c r="A236" s="5" t="s">
        <v>19</v>
      </c>
      <c r="B236" s="2" t="s">
        <v>1254</v>
      </c>
      <c r="C236" s="17" t="s">
        <v>1412</v>
      </c>
      <c r="D236" s="2" t="s">
        <v>1413</v>
      </c>
      <c r="E236" s="16" t="s">
        <v>1453</v>
      </c>
      <c r="F236" s="5" t="s">
        <v>433</v>
      </c>
      <c r="G236" s="5" t="s">
        <v>1414</v>
      </c>
      <c r="H236" s="2" t="s">
        <v>1223</v>
      </c>
      <c r="I236" s="2" t="s">
        <v>226</v>
      </c>
      <c r="J236" s="2" t="s">
        <v>30</v>
      </c>
      <c r="K236" s="2">
        <v>27602</v>
      </c>
      <c r="L236" s="2" t="s">
        <v>227</v>
      </c>
      <c r="M236" s="2" t="s">
        <v>1415</v>
      </c>
      <c r="N236" s="16" t="s">
        <v>1225</v>
      </c>
    </row>
    <row r="237" spans="1:14" s="2" customFormat="1">
      <c r="A237" s="5" t="s">
        <v>19</v>
      </c>
      <c r="B237" s="2" t="s">
        <v>1416</v>
      </c>
      <c r="C237" s="2" t="s">
        <v>1417</v>
      </c>
      <c r="D237" s="2" t="s">
        <v>1418</v>
      </c>
      <c r="E237" s="16" t="s">
        <v>1419</v>
      </c>
      <c r="F237" s="5" t="s">
        <v>433</v>
      </c>
      <c r="G237" s="16" t="s">
        <v>1420</v>
      </c>
      <c r="H237" s="2" t="s">
        <v>1223</v>
      </c>
      <c r="I237" s="2" t="s">
        <v>226</v>
      </c>
      <c r="J237" s="2" t="s">
        <v>30</v>
      </c>
      <c r="K237" s="2">
        <v>27602</v>
      </c>
      <c r="L237" s="2" t="s">
        <v>227</v>
      </c>
      <c r="M237" s="2" t="s">
        <v>1421</v>
      </c>
      <c r="N237" s="16" t="s">
        <v>1225</v>
      </c>
    </row>
    <row r="238" spans="1:14" s="2" customFormat="1">
      <c r="A238" s="5" t="s">
        <v>19</v>
      </c>
      <c r="B238" s="2" t="s">
        <v>1422</v>
      </c>
      <c r="C238" s="2" t="s">
        <v>1423</v>
      </c>
      <c r="D238" s="2" t="s">
        <v>1424</v>
      </c>
      <c r="E238" s="16" t="s">
        <v>1425</v>
      </c>
      <c r="F238" s="5" t="s">
        <v>433</v>
      </c>
      <c r="G238" s="16" t="s">
        <v>1426</v>
      </c>
      <c r="H238" s="2" t="s">
        <v>1223</v>
      </c>
      <c r="I238" s="2" t="s">
        <v>226</v>
      </c>
      <c r="J238" s="2" t="s">
        <v>30</v>
      </c>
      <c r="K238" s="2">
        <v>27602</v>
      </c>
      <c r="L238" s="2" t="s">
        <v>227</v>
      </c>
      <c r="M238" s="2" t="s">
        <v>1427</v>
      </c>
      <c r="N238" s="16" t="s">
        <v>1225</v>
      </c>
    </row>
    <row r="239" spans="1:14" s="2" customFormat="1">
      <c r="A239" s="5" t="s">
        <v>19</v>
      </c>
      <c r="B239" s="2" t="s">
        <v>1428</v>
      </c>
      <c r="C239" s="17" t="s">
        <v>1079</v>
      </c>
      <c r="D239" s="2" t="s">
        <v>1080</v>
      </c>
      <c r="E239" s="16" t="s">
        <v>1453</v>
      </c>
      <c r="F239" s="5" t="s">
        <v>433</v>
      </c>
      <c r="G239" s="5" t="s">
        <v>1081</v>
      </c>
      <c r="H239" s="2" t="s">
        <v>1223</v>
      </c>
      <c r="I239" s="2" t="s">
        <v>226</v>
      </c>
      <c r="J239" s="2" t="s">
        <v>30</v>
      </c>
      <c r="K239" s="2">
        <v>27602</v>
      </c>
      <c r="L239" s="2" t="s">
        <v>227</v>
      </c>
      <c r="M239" s="2" t="s">
        <v>1429</v>
      </c>
      <c r="N239" s="16" t="s">
        <v>1225</v>
      </c>
    </row>
    <row r="240" spans="1:14" s="2" customFormat="1">
      <c r="A240" s="5" t="s">
        <v>19</v>
      </c>
      <c r="B240" s="2" t="s">
        <v>561</v>
      </c>
      <c r="C240" s="2" t="s">
        <v>1430</v>
      </c>
      <c r="D240" s="2" t="s">
        <v>1431</v>
      </c>
      <c r="E240" s="16" t="s">
        <v>1432</v>
      </c>
      <c r="F240" s="5" t="s">
        <v>433</v>
      </c>
      <c r="G240" s="5" t="s">
        <v>1433</v>
      </c>
      <c r="H240" s="2" t="s">
        <v>1223</v>
      </c>
      <c r="I240" s="2" t="s">
        <v>226</v>
      </c>
      <c r="J240" s="2" t="s">
        <v>30</v>
      </c>
      <c r="K240" s="2">
        <v>27602</v>
      </c>
      <c r="L240" s="2" t="s">
        <v>227</v>
      </c>
      <c r="M240" s="2" t="s">
        <v>1381</v>
      </c>
      <c r="N240" s="16" t="s">
        <v>1225</v>
      </c>
    </row>
    <row r="241" spans="1:14" s="2" customFormat="1">
      <c r="A241" s="5" t="s">
        <v>19</v>
      </c>
      <c r="B241" s="2" t="s">
        <v>1275</v>
      </c>
      <c r="C241" s="17" t="s">
        <v>1434</v>
      </c>
      <c r="D241" s="2" t="s">
        <v>1435</v>
      </c>
      <c r="E241" s="16" t="s">
        <v>1453</v>
      </c>
      <c r="F241" s="5" t="s">
        <v>433</v>
      </c>
      <c r="G241" s="5" t="s">
        <v>1436</v>
      </c>
      <c r="H241" s="2" t="s">
        <v>1223</v>
      </c>
      <c r="I241" s="2" t="s">
        <v>226</v>
      </c>
      <c r="J241" s="2" t="s">
        <v>30</v>
      </c>
      <c r="K241" s="2">
        <v>27602</v>
      </c>
      <c r="L241" s="2" t="s">
        <v>227</v>
      </c>
      <c r="M241" s="2" t="s">
        <v>1437</v>
      </c>
      <c r="N241" s="16" t="s">
        <v>1225</v>
      </c>
    </row>
    <row r="242" spans="1:14" s="2" customFormat="1">
      <c r="A242" s="5" t="s">
        <v>19</v>
      </c>
      <c r="B242" s="2" t="s">
        <v>1438</v>
      </c>
      <c r="C242" s="17" t="s">
        <v>1439</v>
      </c>
      <c r="D242" s="2" t="s">
        <v>27</v>
      </c>
      <c r="E242" s="16" t="s">
        <v>1453</v>
      </c>
      <c r="F242" s="5" t="s">
        <v>433</v>
      </c>
      <c r="G242" s="5" t="s">
        <v>1440</v>
      </c>
      <c r="H242" s="2" t="s">
        <v>1223</v>
      </c>
      <c r="I242" s="2" t="s">
        <v>226</v>
      </c>
      <c r="J242" s="2" t="s">
        <v>30</v>
      </c>
      <c r="K242" s="2">
        <v>27602</v>
      </c>
      <c r="L242" s="2" t="s">
        <v>227</v>
      </c>
      <c r="M242" s="2" t="s">
        <v>1441</v>
      </c>
      <c r="N242" s="16" t="s">
        <v>1225</v>
      </c>
    </row>
    <row r="243" spans="1:14" s="2" customFormat="1">
      <c r="A243" s="5" t="s">
        <v>19</v>
      </c>
      <c r="B243" s="2" t="s">
        <v>1442</v>
      </c>
      <c r="C243" s="17" t="s">
        <v>1084</v>
      </c>
      <c r="D243" s="2" t="s">
        <v>1085</v>
      </c>
      <c r="E243" s="16" t="s">
        <v>1453</v>
      </c>
      <c r="F243" s="5" t="s">
        <v>433</v>
      </c>
      <c r="G243" s="5" t="s">
        <v>1443</v>
      </c>
      <c r="H243" s="2" t="s">
        <v>1223</v>
      </c>
      <c r="I243" s="2" t="s">
        <v>226</v>
      </c>
      <c r="J243" s="2" t="s">
        <v>30</v>
      </c>
      <c r="K243" s="2">
        <v>27602</v>
      </c>
      <c r="L243" s="2" t="s">
        <v>227</v>
      </c>
      <c r="M243" s="2" t="s">
        <v>1444</v>
      </c>
      <c r="N243" s="16" t="s">
        <v>1225</v>
      </c>
    </row>
    <row r="244" spans="1:14" s="2" customFormat="1">
      <c r="A244" s="5" t="s">
        <v>19</v>
      </c>
      <c r="B244" s="2" t="s">
        <v>1240</v>
      </c>
      <c r="C244" s="2" t="s">
        <v>1445</v>
      </c>
      <c r="D244" s="2" t="s">
        <v>1446</v>
      </c>
      <c r="E244" s="16" t="s">
        <v>1447</v>
      </c>
      <c r="F244" s="5" t="s">
        <v>433</v>
      </c>
      <c r="G244" s="16" t="s">
        <v>1448</v>
      </c>
      <c r="H244" s="2" t="s">
        <v>1223</v>
      </c>
      <c r="I244" s="2" t="s">
        <v>226</v>
      </c>
      <c r="J244" s="2" t="s">
        <v>30</v>
      </c>
      <c r="K244" s="2">
        <v>27602</v>
      </c>
      <c r="L244" s="2" t="s">
        <v>227</v>
      </c>
      <c r="M244" s="2" t="s">
        <v>1449</v>
      </c>
      <c r="N244" s="16" t="s">
        <v>1225</v>
      </c>
    </row>
    <row r="245" spans="1:14" s="2" customFormat="1">
      <c r="A245" s="5" t="s">
        <v>19</v>
      </c>
      <c r="B245" s="2" t="s">
        <v>1450</v>
      </c>
      <c r="C245" s="17" t="s">
        <v>1075</v>
      </c>
      <c r="D245" s="2" t="s">
        <v>1076</v>
      </c>
      <c r="E245" s="16" t="s">
        <v>1453</v>
      </c>
      <c r="F245" s="5" t="s">
        <v>433</v>
      </c>
      <c r="G245" s="5" t="s">
        <v>1451</v>
      </c>
      <c r="H245" s="2" t="s">
        <v>1223</v>
      </c>
      <c r="I245" s="2" t="s">
        <v>226</v>
      </c>
      <c r="J245" s="2" t="s">
        <v>30</v>
      </c>
      <c r="K245" s="2">
        <v>27602</v>
      </c>
      <c r="L245" s="2" t="s">
        <v>227</v>
      </c>
      <c r="M245" s="2" t="s">
        <v>1452</v>
      </c>
      <c r="N245" s="16" t="s">
        <v>1225</v>
      </c>
    </row>
    <row r="246" spans="1:14" s="2" customFormat="1">
      <c r="A246" s="5" t="s">
        <v>19</v>
      </c>
      <c r="B246" s="2" t="s">
        <v>49</v>
      </c>
      <c r="E246" s="16" t="s">
        <v>1453</v>
      </c>
      <c r="F246" s="5" t="s">
        <v>433</v>
      </c>
      <c r="G246" s="16" t="s">
        <v>1454</v>
      </c>
      <c r="H246" s="2" t="s">
        <v>1223</v>
      </c>
      <c r="I246" s="2" t="s">
        <v>226</v>
      </c>
      <c r="J246" s="2" t="s">
        <v>30</v>
      </c>
      <c r="K246" s="2">
        <v>27602</v>
      </c>
      <c r="L246" s="2" t="s">
        <v>227</v>
      </c>
      <c r="M246" s="2" t="s">
        <v>1455</v>
      </c>
      <c r="N246" s="16" t="s">
        <v>1225</v>
      </c>
    </row>
    <row r="247" spans="1:14" s="2" customFormat="1">
      <c r="A247" s="5" t="s">
        <v>5175</v>
      </c>
      <c r="B247" s="2" t="s">
        <v>1473</v>
      </c>
      <c r="C247" s="2" t="s">
        <v>1474</v>
      </c>
      <c r="D247" s="2" t="s">
        <v>1088</v>
      </c>
      <c r="E247" s="16" t="s">
        <v>1469</v>
      </c>
      <c r="F247" s="5" t="s">
        <v>433</v>
      </c>
      <c r="G247" s="5" t="s">
        <v>1475</v>
      </c>
      <c r="H247" s="2" t="s">
        <v>1470</v>
      </c>
      <c r="I247" s="2" t="s">
        <v>44</v>
      </c>
      <c r="J247" s="2" t="s">
        <v>30</v>
      </c>
      <c r="K247" s="2">
        <v>27401</v>
      </c>
      <c r="L247" s="2" t="s">
        <v>45</v>
      </c>
      <c r="M247" s="2" t="s">
        <v>1476</v>
      </c>
      <c r="N247" s="5" t="s">
        <v>1472</v>
      </c>
    </row>
    <row r="248" spans="1:14" s="2" customFormat="1">
      <c r="A248" s="5" t="s">
        <v>5175</v>
      </c>
      <c r="B248" s="2" t="s">
        <v>353</v>
      </c>
      <c r="C248" s="2" t="s">
        <v>1494</v>
      </c>
      <c r="D248" s="2" t="s">
        <v>27</v>
      </c>
      <c r="E248" s="16" t="s">
        <v>1469</v>
      </c>
      <c r="F248" s="5" t="s">
        <v>433</v>
      </c>
      <c r="G248" s="5" t="s">
        <v>1495</v>
      </c>
      <c r="H248" s="2" t="s">
        <v>1470</v>
      </c>
      <c r="I248" s="2" t="s">
        <v>44</v>
      </c>
      <c r="J248" s="2" t="s">
        <v>30</v>
      </c>
      <c r="K248" s="2">
        <v>27401</v>
      </c>
      <c r="L248" s="2" t="s">
        <v>45</v>
      </c>
      <c r="M248" s="2" t="s">
        <v>1496</v>
      </c>
      <c r="N248" s="5" t="s">
        <v>1472</v>
      </c>
    </row>
    <row r="249" spans="1:14" s="2" customFormat="1">
      <c r="A249" s="5" t="s">
        <v>5175</v>
      </c>
      <c r="B249" s="2" t="s">
        <v>129</v>
      </c>
      <c r="C249" s="2" t="s">
        <v>1489</v>
      </c>
      <c r="D249" s="2" t="s">
        <v>1490</v>
      </c>
      <c r="E249" s="16" t="s">
        <v>1469</v>
      </c>
      <c r="F249" s="5" t="s">
        <v>433</v>
      </c>
      <c r="G249" s="5" t="s">
        <v>1491</v>
      </c>
      <c r="H249" s="2" t="s">
        <v>1470</v>
      </c>
      <c r="I249" s="2" t="s">
        <v>44</v>
      </c>
      <c r="J249" s="2" t="s">
        <v>30</v>
      </c>
      <c r="K249" s="2">
        <v>27401</v>
      </c>
      <c r="L249" s="2" t="s">
        <v>45</v>
      </c>
      <c r="M249" s="2" t="s">
        <v>1492</v>
      </c>
      <c r="N249" s="5" t="s">
        <v>1472</v>
      </c>
    </row>
    <row r="250" spans="1:14" s="2" customFormat="1">
      <c r="A250" s="5" t="s">
        <v>5175</v>
      </c>
      <c r="B250" s="2" t="s">
        <v>1504</v>
      </c>
      <c r="C250" s="4" t="s">
        <v>330</v>
      </c>
      <c r="D250" s="4" t="s">
        <v>1505</v>
      </c>
      <c r="E250" s="5" t="str">
        <f>HYPERLINK("https://twitter.com/DBattagliaNR","@DBattagliaNR")</f>
        <v>@DBattagliaNR</v>
      </c>
      <c r="F250" s="5" t="s">
        <v>433</v>
      </c>
      <c r="G250" s="5" t="str">
        <f>HYPERLINK("mailto:danielle.battaglia@greensboro.com","danielle.battaglia@greensboro.com")</f>
        <v>danielle.battaglia@greensboro.com</v>
      </c>
      <c r="H250" s="2" t="s">
        <v>1470</v>
      </c>
      <c r="I250" s="2" t="s">
        <v>44</v>
      </c>
      <c r="J250" s="2" t="s">
        <v>30</v>
      </c>
      <c r="K250" s="2">
        <v>27401</v>
      </c>
      <c r="L250" s="2" t="s">
        <v>45</v>
      </c>
      <c r="M250" s="2" t="s">
        <v>1487</v>
      </c>
      <c r="N250" s="5" t="s">
        <v>1472</v>
      </c>
    </row>
    <row r="251" spans="1:14" s="2" customFormat="1">
      <c r="A251" s="5" t="s">
        <v>5175</v>
      </c>
      <c r="B251" s="2" t="s">
        <v>1497</v>
      </c>
      <c r="C251" s="4" t="s">
        <v>1498</v>
      </c>
      <c r="D251" s="4" t="s">
        <v>1499</v>
      </c>
      <c r="E251" s="16" t="s">
        <v>1469</v>
      </c>
      <c r="F251" s="5" t="s">
        <v>433</v>
      </c>
      <c r="G251" s="5" t="s">
        <v>1500</v>
      </c>
      <c r="H251" s="2" t="s">
        <v>1470</v>
      </c>
      <c r="I251" s="2" t="s">
        <v>44</v>
      </c>
      <c r="J251" s="2" t="s">
        <v>30</v>
      </c>
      <c r="K251" s="2">
        <v>27601</v>
      </c>
      <c r="L251" s="2" t="s">
        <v>45</v>
      </c>
      <c r="M251" s="2" t="s">
        <v>1501</v>
      </c>
      <c r="N251" s="5" t="s">
        <v>1472</v>
      </c>
    </row>
    <row r="252" spans="1:14" s="2" customFormat="1">
      <c r="A252" s="5" t="s">
        <v>5175</v>
      </c>
      <c r="B252" s="2" t="s">
        <v>170</v>
      </c>
      <c r="C252" s="2" t="s">
        <v>5174</v>
      </c>
      <c r="D252" s="2" t="s">
        <v>1502</v>
      </c>
      <c r="E252" s="5" t="str">
        <f>HYPERLINK("https://twitter.com/NewsandRecord","@NewsandRecord")</f>
        <v>@NewsandRecord</v>
      </c>
      <c r="F252" s="5" t="s">
        <v>433</v>
      </c>
      <c r="G252" s="5" t="str">
        <f>HYPERLINK("mailto:dick.barron@greensboro.com","dick.barron@greensboro.com")</f>
        <v>dick.barron@greensboro.com</v>
      </c>
      <c r="L252" s="2" t="s">
        <v>178</v>
      </c>
      <c r="M252" s="2" t="s">
        <v>1503</v>
      </c>
      <c r="N252" s="5"/>
    </row>
    <row r="253" spans="1:14" s="2" customFormat="1">
      <c r="A253" s="5" t="s">
        <v>5175</v>
      </c>
      <c r="B253" s="2" t="s">
        <v>1483</v>
      </c>
      <c r="C253" s="2" t="s">
        <v>1484</v>
      </c>
      <c r="D253" s="2" t="s">
        <v>1485</v>
      </c>
      <c r="E253" s="16" t="s">
        <v>1469</v>
      </c>
      <c r="F253" s="5" t="s">
        <v>433</v>
      </c>
      <c r="G253" s="5" t="s">
        <v>1486</v>
      </c>
      <c r="H253" s="2" t="s">
        <v>1470</v>
      </c>
      <c r="I253" s="2" t="s">
        <v>44</v>
      </c>
      <c r="J253" s="2" t="s">
        <v>30</v>
      </c>
      <c r="K253" s="2">
        <v>27401</v>
      </c>
      <c r="L253" s="2" t="s">
        <v>45</v>
      </c>
      <c r="M253" s="2" t="s">
        <v>1487</v>
      </c>
      <c r="N253" s="5" t="s">
        <v>1472</v>
      </c>
    </row>
    <row r="254" spans="1:14" s="2" customFormat="1">
      <c r="A254" s="5" t="s">
        <v>5175</v>
      </c>
      <c r="B254" s="2" t="s">
        <v>1467</v>
      </c>
      <c r="C254" s="2" t="s">
        <v>485</v>
      </c>
      <c r="D254" s="2" t="s">
        <v>1468</v>
      </c>
      <c r="E254" s="16" t="s">
        <v>1469</v>
      </c>
      <c r="F254" s="5" t="s">
        <v>433</v>
      </c>
      <c r="G254" s="5" t="str">
        <f>HYPERLINK("mailto:jennifer.fernandez@greensboro.com","jennifer.fernandez@greensboro.com")</f>
        <v>jennifer.fernandez@greensboro.com</v>
      </c>
      <c r="H254" s="2" t="s">
        <v>1470</v>
      </c>
      <c r="I254" s="2" t="s">
        <v>44</v>
      </c>
      <c r="J254" s="2" t="s">
        <v>30</v>
      </c>
      <c r="K254" s="2">
        <v>27401</v>
      </c>
      <c r="L254" s="2" t="s">
        <v>45</v>
      </c>
      <c r="M254" s="2" t="s">
        <v>1471</v>
      </c>
      <c r="N254" s="5" t="s">
        <v>1472</v>
      </c>
    </row>
    <row r="255" spans="1:14" s="2" customFormat="1">
      <c r="A255" s="5" t="s">
        <v>5175</v>
      </c>
      <c r="B255" s="2" t="s">
        <v>1506</v>
      </c>
      <c r="C255" s="2" t="s">
        <v>1507</v>
      </c>
      <c r="D255" s="2" t="s">
        <v>1508</v>
      </c>
      <c r="E255" s="16" t="s">
        <v>1469</v>
      </c>
      <c r="F255" s="5" t="s">
        <v>433</v>
      </c>
      <c r="G255" s="5" t="s">
        <v>1509</v>
      </c>
      <c r="H255" s="2" t="s">
        <v>1470</v>
      </c>
      <c r="I255" s="2" t="s">
        <v>44</v>
      </c>
      <c r="J255" s="2" t="s">
        <v>30</v>
      </c>
      <c r="K255" s="2">
        <v>27401</v>
      </c>
      <c r="L255" s="2" t="s">
        <v>45</v>
      </c>
      <c r="M255" s="2" t="s">
        <v>1510</v>
      </c>
      <c r="N255" s="5" t="s">
        <v>1472</v>
      </c>
    </row>
    <row r="256" spans="1:14" s="2" customFormat="1">
      <c r="A256" s="5" t="s">
        <v>5175</v>
      </c>
      <c r="B256" s="2" t="s">
        <v>1513</v>
      </c>
      <c r="C256" s="2" t="s">
        <v>246</v>
      </c>
      <c r="D256" s="2" t="s">
        <v>1514</v>
      </c>
      <c r="E256" s="5" t="str">
        <f>HYPERLINK("https://twitter.com/johnnewsomnr?lang=en","@JohnNewsomNR")</f>
        <v>@JohnNewsomNR</v>
      </c>
      <c r="F256" s="5" t="s">
        <v>433</v>
      </c>
      <c r="G256" s="5" t="str">
        <f>HYPERLINK("mailto:john.newsom@greensboro.com","john.newsom@greensboro.com")</f>
        <v>john.newsom@greensboro.com</v>
      </c>
      <c r="H256" s="2" t="s">
        <v>1470</v>
      </c>
      <c r="I256" s="2" t="s">
        <v>44</v>
      </c>
      <c r="J256" s="2" t="s">
        <v>30</v>
      </c>
      <c r="K256" s="2">
        <v>27401</v>
      </c>
      <c r="L256" s="2" t="s">
        <v>45</v>
      </c>
      <c r="M256" s="2" t="s">
        <v>1515</v>
      </c>
      <c r="N256" s="5" t="s">
        <v>1472</v>
      </c>
    </row>
    <row r="257" spans="1:14" s="2" customFormat="1">
      <c r="A257" s="5" t="s">
        <v>5175</v>
      </c>
      <c r="B257" s="2" t="s">
        <v>1479</v>
      </c>
      <c r="C257" s="4" t="s">
        <v>195</v>
      </c>
      <c r="D257" s="4" t="s">
        <v>1480</v>
      </c>
      <c r="E257" s="16" t="s">
        <v>1469</v>
      </c>
      <c r="F257" s="5" t="s">
        <v>433</v>
      </c>
      <c r="G257" s="16" t="s">
        <v>1481</v>
      </c>
      <c r="H257" s="2" t="s">
        <v>1470</v>
      </c>
      <c r="I257" s="2" t="s">
        <v>44</v>
      </c>
      <c r="J257" s="2" t="s">
        <v>30</v>
      </c>
      <c r="K257" s="2">
        <v>27601</v>
      </c>
      <c r="L257" s="2" t="s">
        <v>45</v>
      </c>
      <c r="M257" s="2" t="s">
        <v>1482</v>
      </c>
      <c r="N257" s="5" t="s">
        <v>1472</v>
      </c>
    </row>
    <row r="258" spans="1:14" s="2" customFormat="1">
      <c r="A258" s="5" t="s">
        <v>5175</v>
      </c>
      <c r="B258" s="2" t="s">
        <v>1467</v>
      </c>
      <c r="C258" s="2" t="s">
        <v>1174</v>
      </c>
      <c r="D258" s="2" t="s">
        <v>1477</v>
      </c>
      <c r="E258" s="16" t="s">
        <v>1469</v>
      </c>
      <c r="F258" s="5" t="s">
        <v>433</v>
      </c>
      <c r="G258" s="5" t="str">
        <f>HYPERLINK("mailto:mike.kernels@greensboro.com","mike.kernels@greensboro.com")</f>
        <v>mike.kernels@greensboro.com</v>
      </c>
      <c r="H258" s="2" t="s">
        <v>1470</v>
      </c>
      <c r="I258" s="2" t="s">
        <v>44</v>
      </c>
      <c r="J258" s="2" t="s">
        <v>30</v>
      </c>
      <c r="K258" s="2">
        <v>27401</v>
      </c>
      <c r="L258" s="2" t="s">
        <v>45</v>
      </c>
      <c r="M258" s="2" t="s">
        <v>1478</v>
      </c>
      <c r="N258" s="5" t="s">
        <v>1472</v>
      </c>
    </row>
    <row r="259" spans="1:14" s="2" customFormat="1">
      <c r="A259" s="5" t="s">
        <v>5175</v>
      </c>
      <c r="B259" s="2" t="s">
        <v>602</v>
      </c>
      <c r="C259" s="2" t="s">
        <v>520</v>
      </c>
      <c r="D259" s="4" t="s">
        <v>1511</v>
      </c>
      <c r="E259" s="5" t="str">
        <f>HYPERLINK("https://twitter.com/nmclaughlinNR","@nmclaughlinNR")</f>
        <v>@nmclaughlinNR</v>
      </c>
      <c r="F259" s="5" t="s">
        <v>433</v>
      </c>
      <c r="G259" s="5" t="str">
        <f>HYPERLINK("mailto:nancy.mclaughlin@greensboro.com","nancy.mclaughlin@greensboro.com")</f>
        <v>nancy.mclaughlin@greensboro.com</v>
      </c>
      <c r="H259" s="2" t="s">
        <v>1470</v>
      </c>
      <c r="I259" s="2" t="s">
        <v>44</v>
      </c>
      <c r="J259" s="2" t="s">
        <v>30</v>
      </c>
      <c r="K259" s="2">
        <v>27401</v>
      </c>
      <c r="L259" s="2" t="s">
        <v>45</v>
      </c>
      <c r="M259" s="2" t="s">
        <v>1512</v>
      </c>
      <c r="N259" s="5" t="s">
        <v>1472</v>
      </c>
    </row>
    <row r="260" spans="1:14" s="2" customFormat="1">
      <c r="A260" s="5" t="s">
        <v>5175</v>
      </c>
      <c r="B260" s="2" t="s">
        <v>461</v>
      </c>
      <c r="C260" s="2" t="s">
        <v>1377</v>
      </c>
      <c r="D260" s="2" t="s">
        <v>1502</v>
      </c>
      <c r="E260" s="5" t="str">
        <f>HYPERLINK("https://twitter.com/barronbiznr?lang=en","@barronbiznr")</f>
        <v>@barronbiznr</v>
      </c>
      <c r="F260" s="5" t="s">
        <v>433</v>
      </c>
      <c r="G260" s="5" t="str">
        <f>HYPERLINK("mailto:dick.barron@greensboro.com","dick.barron@greensboro.com")</f>
        <v>dick.barron@greensboro.com</v>
      </c>
      <c r="H260" s="2" t="s">
        <v>1470</v>
      </c>
      <c r="I260" s="2" t="s">
        <v>44</v>
      </c>
      <c r="J260" s="2" t="s">
        <v>30</v>
      </c>
      <c r="K260" s="2">
        <v>27401</v>
      </c>
      <c r="L260" s="2" t="s">
        <v>45</v>
      </c>
      <c r="M260" s="2" t="s">
        <v>1503</v>
      </c>
      <c r="N260" s="16" t="s">
        <v>1472</v>
      </c>
    </row>
    <row r="261" spans="1:14" s="2" customFormat="1">
      <c r="A261" s="5" t="s">
        <v>5175</v>
      </c>
      <c r="B261" s="2" t="s">
        <v>1516</v>
      </c>
      <c r="C261" s="2" t="s">
        <v>1517</v>
      </c>
      <c r="D261" s="2" t="s">
        <v>1518</v>
      </c>
      <c r="E261" s="5" t="str">
        <f>HYPERLINK("https://twitter.com/taftwirebacknr?lang=en","@TaftWirebackNR")</f>
        <v>@TaftWirebackNR</v>
      </c>
      <c r="F261" s="5" t="s">
        <v>433</v>
      </c>
      <c r="G261" s="5" t="str">
        <f>HYPERLINK("mailto:taft.wireback@greensboro.com","taft.wireback@greensboro.com")</f>
        <v>taft.wireback@greensboro.com</v>
      </c>
      <c r="H261" s="2" t="s">
        <v>1470</v>
      </c>
      <c r="I261" s="2" t="s">
        <v>44</v>
      </c>
      <c r="J261" s="2" t="s">
        <v>30</v>
      </c>
      <c r="K261" s="2">
        <v>27401</v>
      </c>
      <c r="L261" s="2" t="s">
        <v>45</v>
      </c>
      <c r="M261" s="2" t="s">
        <v>1519</v>
      </c>
      <c r="N261" s="5" t="s">
        <v>1472</v>
      </c>
    </row>
    <row r="262" spans="1:14" s="2" customFormat="1">
      <c r="A262" s="5" t="s">
        <v>5175</v>
      </c>
      <c r="B262" s="2" t="s">
        <v>49</v>
      </c>
      <c r="C262" s="4"/>
      <c r="D262" s="4"/>
      <c r="E262" s="5" t="str">
        <f>HYPERLINK("https://twitter.com/NewsandRecord","@NewsandRecord")</f>
        <v>@NewsandRecord</v>
      </c>
      <c r="F262" s="5" t="s">
        <v>433</v>
      </c>
      <c r="G262" s="5" t="str">
        <f>HYPERLINK("mailto:edpage@greensboro.com","edpage@greensboro.com")</f>
        <v>edpage@greensboro.com</v>
      </c>
      <c r="H262" s="2" t="s">
        <v>1470</v>
      </c>
      <c r="I262" s="2" t="s">
        <v>44</v>
      </c>
      <c r="J262" s="2" t="s">
        <v>30</v>
      </c>
      <c r="K262" s="2">
        <v>27401</v>
      </c>
      <c r="L262" s="2" t="s">
        <v>45</v>
      </c>
      <c r="M262" s="2" t="s">
        <v>1488</v>
      </c>
      <c r="N262" s="5" t="s">
        <v>1472</v>
      </c>
    </row>
    <row r="263" spans="1:14" s="2" customFormat="1">
      <c r="A263" s="5" t="s">
        <v>5175</v>
      </c>
      <c r="B263" s="2" t="s">
        <v>68</v>
      </c>
      <c r="C263" s="4"/>
      <c r="D263" s="4"/>
      <c r="E263" s="5" t="str">
        <f>HYPERLINK("https://twitter.com/NewsandRecord","@NewsandRecord")</f>
        <v>@NewsandRecord</v>
      </c>
      <c r="F263" s="5" t="s">
        <v>433</v>
      </c>
      <c r="G263" s="5" t="str">
        <f>HYPERLINK("mailto:newsonline@greensboro.com","newsonline@greensboro.com")</f>
        <v>newsonline@greensboro.com</v>
      </c>
      <c r="H263" s="2" t="s">
        <v>1470</v>
      </c>
      <c r="I263" s="2" t="s">
        <v>44</v>
      </c>
      <c r="J263" s="2" t="s">
        <v>30</v>
      </c>
      <c r="K263" s="2">
        <v>27401</v>
      </c>
      <c r="L263" s="2" t="s">
        <v>45</v>
      </c>
      <c r="M263" s="2" t="s">
        <v>1493</v>
      </c>
      <c r="N263" s="5" t="s">
        <v>1472</v>
      </c>
    </row>
    <row r="264" spans="1:14" s="2" customFormat="1">
      <c r="A264" s="5" t="s">
        <v>1520</v>
      </c>
      <c r="B264" s="2" t="s">
        <v>170</v>
      </c>
      <c r="C264" s="2" t="s">
        <v>1533</v>
      </c>
      <c r="D264" s="2" t="s">
        <v>1261</v>
      </c>
      <c r="E264" s="16" t="s">
        <v>5203</v>
      </c>
      <c r="F264" s="5" t="s">
        <v>433</v>
      </c>
      <c r="G264" s="16" t="s">
        <v>1534</v>
      </c>
      <c r="H264" s="2" t="s">
        <v>1521</v>
      </c>
      <c r="I264" s="2" t="s">
        <v>1522</v>
      </c>
      <c r="J264" s="2" t="s">
        <v>30</v>
      </c>
      <c r="K264" s="2">
        <v>28655</v>
      </c>
      <c r="L264" s="2" t="s">
        <v>1523</v>
      </c>
      <c r="M264" s="2" t="s">
        <v>1535</v>
      </c>
      <c r="N264" s="16" t="s">
        <v>1525</v>
      </c>
    </row>
    <row r="265" spans="1:14" s="2" customFormat="1">
      <c r="A265" s="5" t="s">
        <v>1520</v>
      </c>
      <c r="B265" s="2" t="s">
        <v>1536</v>
      </c>
      <c r="C265" s="2" t="s">
        <v>1537</v>
      </c>
      <c r="D265" s="2" t="s">
        <v>1538</v>
      </c>
      <c r="E265" s="5" t="str">
        <f>HYPERLINK("https://twitter.com/MNH_JonelleB","@MNH_JonelleB")</f>
        <v>@MNH_JonelleB</v>
      </c>
      <c r="F265" s="5" t="s">
        <v>433</v>
      </c>
      <c r="G265" s="5" t="str">
        <f>HYPERLINK("mailto:jbobak@morganton.com","jbobak@morganton.com")</f>
        <v>jbobak@morganton.com</v>
      </c>
      <c r="H265" s="2" t="s">
        <v>1521</v>
      </c>
      <c r="I265" s="2" t="s">
        <v>1522</v>
      </c>
      <c r="J265" s="2" t="s">
        <v>30</v>
      </c>
      <c r="K265" s="2">
        <v>28655</v>
      </c>
      <c r="L265" s="2" t="s">
        <v>1523</v>
      </c>
      <c r="M265" s="2" t="s">
        <v>1539</v>
      </c>
      <c r="N265" s="16" t="s">
        <v>1525</v>
      </c>
    </row>
    <row r="266" spans="1:14" s="2" customFormat="1">
      <c r="A266" s="5" t="s">
        <v>1520</v>
      </c>
      <c r="B266" s="2" t="s">
        <v>170</v>
      </c>
      <c r="C266" s="2" t="s">
        <v>80</v>
      </c>
      <c r="D266" s="2" t="s">
        <v>1526</v>
      </c>
      <c r="E266" s="16" t="s">
        <v>5203</v>
      </c>
      <c r="F266" s="5" t="s">
        <v>433</v>
      </c>
      <c r="G266" s="5" t="str">
        <f>HYPERLINK("mailto:jepley@morganton.com","jepley@morganton.com")</f>
        <v>jepley@morganton.com</v>
      </c>
      <c r="H266" s="2" t="s">
        <v>1521</v>
      </c>
      <c r="I266" s="2" t="s">
        <v>1522</v>
      </c>
      <c r="J266" s="2" t="s">
        <v>30</v>
      </c>
      <c r="K266" s="2">
        <v>28655</v>
      </c>
      <c r="L266" s="2" t="s">
        <v>1523</v>
      </c>
      <c r="M266" s="2" t="s">
        <v>1527</v>
      </c>
      <c r="N266" s="16" t="s">
        <v>1525</v>
      </c>
    </row>
    <row r="267" spans="1:14" s="2" customFormat="1">
      <c r="A267" s="5" t="s">
        <v>1520</v>
      </c>
      <c r="B267" s="2" t="s">
        <v>90</v>
      </c>
      <c r="C267" s="2" t="s">
        <v>809</v>
      </c>
      <c r="D267" s="2" t="s">
        <v>1347</v>
      </c>
      <c r="E267" s="5" t="str">
        <f>HYPERLINK("https://twitter.com/MorgantonEditor","@MorgantonEditor")</f>
        <v>@MorgantonEditor</v>
      </c>
      <c r="F267" s="5" t="s">
        <v>433</v>
      </c>
      <c r="G267" s="5" t="str">
        <f>HYPERLINK("mailto:lwall@morganton.com","lwall@morganton.com")</f>
        <v>lwall@morganton.com</v>
      </c>
      <c r="H267" s="2" t="s">
        <v>1521</v>
      </c>
      <c r="I267" s="2" t="s">
        <v>1522</v>
      </c>
      <c r="J267" s="2" t="s">
        <v>30</v>
      </c>
      <c r="K267" s="2">
        <v>28655</v>
      </c>
      <c r="L267" s="2" t="s">
        <v>1523</v>
      </c>
      <c r="M267" s="2" t="s">
        <v>1524</v>
      </c>
      <c r="N267" s="16" t="s">
        <v>1525</v>
      </c>
    </row>
    <row r="268" spans="1:14" s="2" customFormat="1">
      <c r="A268" s="5" t="s">
        <v>1520</v>
      </c>
      <c r="B268" s="2" t="s">
        <v>170</v>
      </c>
      <c r="C268" s="2" t="s">
        <v>878</v>
      </c>
      <c r="D268" s="2" t="s">
        <v>1531</v>
      </c>
      <c r="E268" s="5" t="str">
        <f>HYPERLINK("https://twitter.com/McBrayerMNH","@McBrayerMNH")</f>
        <v>@McBrayerMNH</v>
      </c>
      <c r="F268" s="5" t="s">
        <v>433</v>
      </c>
      <c r="G268" s="5" t="str">
        <f>HYPERLINK("mailto:smcbrayer@morganton.com","smcbrayer@morganton.com")</f>
        <v>smcbrayer@morganton.com</v>
      </c>
      <c r="H268" s="2" t="s">
        <v>1521</v>
      </c>
      <c r="I268" s="2" t="s">
        <v>1522</v>
      </c>
      <c r="J268" s="2" t="s">
        <v>30</v>
      </c>
      <c r="K268" s="2">
        <v>28655</v>
      </c>
      <c r="L268" s="2" t="s">
        <v>1523</v>
      </c>
      <c r="M268" s="2" t="s">
        <v>1532</v>
      </c>
      <c r="N268" s="16" t="s">
        <v>1525</v>
      </c>
    </row>
    <row r="269" spans="1:14" s="2" customFormat="1">
      <c r="A269" s="5" t="s">
        <v>1520</v>
      </c>
      <c r="B269" s="2" t="s">
        <v>170</v>
      </c>
      <c r="C269" s="2" t="s">
        <v>1079</v>
      </c>
      <c r="D269" s="2" t="s">
        <v>1528</v>
      </c>
      <c r="E269" s="5" t="str">
        <f>HYPERLINK("https://twitter.com/tammiegercken","@tammiegercken")</f>
        <v>@tammiegercken</v>
      </c>
      <c r="F269" s="5" t="s">
        <v>433</v>
      </c>
      <c r="G269" s="16" t="s">
        <v>1529</v>
      </c>
      <c r="H269" s="2" t="s">
        <v>1521</v>
      </c>
      <c r="I269" s="2" t="s">
        <v>1522</v>
      </c>
      <c r="J269" s="2" t="s">
        <v>30</v>
      </c>
      <c r="K269" s="2">
        <v>28655</v>
      </c>
      <c r="L269" s="2" t="s">
        <v>1523</v>
      </c>
      <c r="M269" s="2" t="s">
        <v>1530</v>
      </c>
      <c r="N269" s="16" t="s">
        <v>1525</v>
      </c>
    </row>
    <row r="270" spans="1:14" s="2" customFormat="1">
      <c r="A270" s="5" t="s">
        <v>1540</v>
      </c>
      <c r="B270" s="2" t="s">
        <v>68</v>
      </c>
      <c r="C270" s="2" t="s">
        <v>15</v>
      </c>
      <c r="D270" s="4"/>
      <c r="E270" s="10" t="str">
        <f>HYPERLINK("https://twitter.com/newstopic","@newstopic")</f>
        <v>@newstopic</v>
      </c>
      <c r="F270" s="5" t="s">
        <v>433</v>
      </c>
      <c r="G270" s="5" t="str">
        <f>HYPERLINK("mailto:news@newstopic.net","news@newstopic.net")</f>
        <v>news@newstopic.net</v>
      </c>
      <c r="H270" s="2" t="s">
        <v>1541</v>
      </c>
      <c r="I270" s="2" t="s">
        <v>1171</v>
      </c>
      <c r="J270" s="2" t="s">
        <v>30</v>
      </c>
      <c r="K270" s="2">
        <v>28645</v>
      </c>
      <c r="L270" s="2" t="s">
        <v>1542</v>
      </c>
      <c r="N270" s="16" t="s">
        <v>1543</v>
      </c>
    </row>
    <row r="271" spans="1:14" s="2" customFormat="1">
      <c r="A271" s="5" t="s">
        <v>1540</v>
      </c>
      <c r="B271" s="2" t="s">
        <v>719</v>
      </c>
      <c r="C271" s="2" t="s">
        <v>1549</v>
      </c>
      <c r="D271" s="2" t="s">
        <v>1550</v>
      </c>
      <c r="E271" s="16" t="s">
        <v>1546</v>
      </c>
      <c r="F271" s="5" t="s">
        <v>433</v>
      </c>
      <c r="G271" s="5" t="s">
        <v>1551</v>
      </c>
      <c r="H271" s="2" t="s">
        <v>1541</v>
      </c>
      <c r="I271" s="2" t="s">
        <v>1171</v>
      </c>
      <c r="J271" s="2" t="s">
        <v>30</v>
      </c>
      <c r="K271" s="2">
        <v>28645</v>
      </c>
      <c r="L271" s="2" t="s">
        <v>1542</v>
      </c>
      <c r="M271" s="2" t="s">
        <v>1552</v>
      </c>
      <c r="N271" s="16" t="s">
        <v>1543</v>
      </c>
    </row>
    <row r="272" spans="1:14" s="2" customFormat="1">
      <c r="A272" s="5" t="s">
        <v>1540</v>
      </c>
      <c r="B272" s="2" t="s">
        <v>353</v>
      </c>
      <c r="C272" s="2" t="s">
        <v>1544</v>
      </c>
      <c r="D272" s="2" t="s">
        <v>1545</v>
      </c>
      <c r="E272" s="16" t="s">
        <v>1546</v>
      </c>
      <c r="F272" s="5" t="s">
        <v>433</v>
      </c>
      <c r="G272" s="5" t="s">
        <v>1547</v>
      </c>
      <c r="H272" s="2" t="s">
        <v>1541</v>
      </c>
      <c r="I272" s="2" t="s">
        <v>1171</v>
      </c>
      <c r="J272" s="2" t="s">
        <v>30</v>
      </c>
      <c r="K272" s="2">
        <v>28645</v>
      </c>
      <c r="L272" s="2" t="s">
        <v>1542</v>
      </c>
      <c r="M272" s="2" t="s">
        <v>1548</v>
      </c>
      <c r="N272" s="5" t="s">
        <v>1543</v>
      </c>
    </row>
    <row r="273" spans="1:14" s="2" customFormat="1">
      <c r="A273" s="5" t="s">
        <v>1540</v>
      </c>
      <c r="B273" s="2" t="s">
        <v>1336</v>
      </c>
      <c r="C273" s="2" t="s">
        <v>1553</v>
      </c>
      <c r="D273" s="2" t="s">
        <v>1554</v>
      </c>
      <c r="E273" s="10" t="str">
        <f>HYPERLINK("https://twitter.com/KaraFohner","@KaraFohner")</f>
        <v>@KaraFohner</v>
      </c>
      <c r="F273" s="5" t="s">
        <v>433</v>
      </c>
      <c r="G273" s="5" t="str">
        <f>HYPERLINK("mailto:kfohner@newstopicnews.com","kfohner@newstopicnews.com")</f>
        <v>kfohner@newstopicnews.com</v>
      </c>
      <c r="H273" s="2" t="s">
        <v>1541</v>
      </c>
      <c r="I273" s="2" t="s">
        <v>1171</v>
      </c>
      <c r="J273" s="2" t="s">
        <v>30</v>
      </c>
      <c r="K273" s="2">
        <v>28645</v>
      </c>
      <c r="L273" s="2" t="s">
        <v>1542</v>
      </c>
      <c r="M273" s="2" t="s">
        <v>1555</v>
      </c>
      <c r="N273" s="5" t="s">
        <v>1543</v>
      </c>
    </row>
    <row r="274" spans="1:14" s="2" customFormat="1">
      <c r="A274" s="5" t="s">
        <v>1556</v>
      </c>
      <c r="B274" s="2" t="s">
        <v>798</v>
      </c>
      <c r="C274" s="2" t="s">
        <v>1557</v>
      </c>
      <c r="D274" s="2" t="s">
        <v>1558</v>
      </c>
      <c r="E274" s="16" t="s">
        <v>1559</v>
      </c>
      <c r="F274" s="5" t="s">
        <v>433</v>
      </c>
      <c r="G274" s="5" t="str">
        <f>HYPERLINK("mailto:onenews@observernewsonline.com","onenews@observernewsonline.com")</f>
        <v>onenews@observernewsonline.com</v>
      </c>
      <c r="H274" s="2" t="s">
        <v>1560</v>
      </c>
      <c r="I274" s="2" t="s">
        <v>1561</v>
      </c>
      <c r="J274" s="2" t="s">
        <v>30</v>
      </c>
      <c r="K274" s="2">
        <v>28658</v>
      </c>
      <c r="L274" s="2" t="s">
        <v>1562</v>
      </c>
      <c r="M274" s="2" t="s">
        <v>1563</v>
      </c>
      <c r="N274" s="16" t="s">
        <v>1564</v>
      </c>
    </row>
    <row r="275" spans="1:14" s="2" customFormat="1">
      <c r="A275" s="5" t="s">
        <v>1565</v>
      </c>
      <c r="B275" s="2" t="s">
        <v>673</v>
      </c>
      <c r="C275" s="2" t="s">
        <v>92</v>
      </c>
      <c r="D275" s="2" t="s">
        <v>1574</v>
      </c>
      <c r="E275" s="16" t="s">
        <v>1567</v>
      </c>
      <c r="F275" s="5" t="s">
        <v>433</v>
      </c>
      <c r="G275" s="16" t="s">
        <v>1575</v>
      </c>
      <c r="H275" s="2" t="s">
        <v>1569</v>
      </c>
      <c r="I275" s="2" t="s">
        <v>1570</v>
      </c>
      <c r="J275" s="2" t="s">
        <v>30</v>
      </c>
      <c r="K275" s="2">
        <v>28379</v>
      </c>
      <c r="L275" s="2" t="s">
        <v>1571</v>
      </c>
      <c r="M275" s="2" t="s">
        <v>1576</v>
      </c>
      <c r="N275" s="16" t="s">
        <v>1573</v>
      </c>
    </row>
    <row r="276" spans="1:14" s="2" customFormat="1">
      <c r="A276" s="5" t="s">
        <v>1565</v>
      </c>
      <c r="B276" s="2" t="s">
        <v>90</v>
      </c>
      <c r="C276" s="2" t="s">
        <v>622</v>
      </c>
      <c r="D276" s="2" t="s">
        <v>1566</v>
      </c>
      <c r="E276" s="16" t="s">
        <v>1567</v>
      </c>
      <c r="F276" s="5" t="s">
        <v>433</v>
      </c>
      <c r="G276" s="16" t="s">
        <v>1568</v>
      </c>
      <c r="H276" s="2" t="s">
        <v>1569</v>
      </c>
      <c r="I276" s="2" t="s">
        <v>1570</v>
      </c>
      <c r="J276" s="2" t="s">
        <v>30</v>
      </c>
      <c r="K276" s="2">
        <v>28379</v>
      </c>
      <c r="L276" s="2" t="s">
        <v>1571</v>
      </c>
      <c r="M276" s="2" t="s">
        <v>1572</v>
      </c>
      <c r="N276" s="16" t="s">
        <v>1573</v>
      </c>
    </row>
    <row r="277" spans="1:14" s="2" customFormat="1">
      <c r="A277" s="5" t="s">
        <v>1565</v>
      </c>
      <c r="B277" s="2" t="s">
        <v>49</v>
      </c>
      <c r="C277" s="4"/>
      <c r="D277" s="4"/>
      <c r="E277" s="5" t="str">
        <f>HYPERLINK("https://twitter.com/RCDailyJournal","@RCDailyJournal")</f>
        <v>@RCDailyJournal</v>
      </c>
      <c r="F277" s="5" t="s">
        <v>433</v>
      </c>
      <c r="G277" s="5" t="str">
        <f>HYPERLINK("mailto:wtoler@civitasmedia.com","wtoler@civitasmedia.com")</f>
        <v>wtoler@civitasmedia.com</v>
      </c>
      <c r="H277" s="2" t="s">
        <v>1569</v>
      </c>
      <c r="I277" s="2" t="s">
        <v>1570</v>
      </c>
      <c r="J277" s="2" t="s">
        <v>30</v>
      </c>
      <c r="K277" s="2">
        <v>28379</v>
      </c>
      <c r="L277" s="2" t="s">
        <v>1571</v>
      </c>
      <c r="M277" s="2" t="s">
        <v>1577</v>
      </c>
      <c r="N277" s="5" t="s">
        <v>1573</v>
      </c>
    </row>
    <row r="278" spans="1:14" s="2" customFormat="1">
      <c r="A278" s="5" t="s">
        <v>1565</v>
      </c>
      <c r="B278" s="2" t="s">
        <v>68</v>
      </c>
      <c r="C278" s="4"/>
      <c r="D278" s="4"/>
      <c r="E278" s="5" t="str">
        <f>HYPERLINK("https://twitter.com/RCDailyJournal","@RCDailyJournal")</f>
        <v>@RCDailyJournal</v>
      </c>
      <c r="F278" s="5" t="s">
        <v>433</v>
      </c>
      <c r="G278" s="5" t="str">
        <f>HYPERLINK("mailto:news@civitasmedia.com","news@civitasmedia.com")</f>
        <v>news@civitasmedia.com</v>
      </c>
      <c r="H278" s="2" t="s">
        <v>1569</v>
      </c>
      <c r="I278" s="2" t="s">
        <v>1570</v>
      </c>
      <c r="J278" s="2" t="s">
        <v>30</v>
      </c>
      <c r="K278" s="2">
        <v>28379</v>
      </c>
      <c r="L278" s="4" t="s">
        <v>1571</v>
      </c>
      <c r="M278" s="2" t="s">
        <v>1577</v>
      </c>
      <c r="N278" s="5" t="s">
        <v>1573</v>
      </c>
    </row>
    <row r="279" spans="1:14" s="2" customFormat="1">
      <c r="A279" s="5" t="s">
        <v>1578</v>
      </c>
      <c r="B279" s="2" t="s">
        <v>353</v>
      </c>
      <c r="C279" s="2" t="s">
        <v>1589</v>
      </c>
      <c r="D279" s="2" t="s">
        <v>1117</v>
      </c>
      <c r="E279" s="16" t="s">
        <v>1580</v>
      </c>
      <c r="F279" s="5" t="s">
        <v>433</v>
      </c>
      <c r="G279" s="16" t="s">
        <v>1590</v>
      </c>
      <c r="H279" s="2" t="s">
        <v>1582</v>
      </c>
      <c r="I279" s="2" t="s">
        <v>1583</v>
      </c>
      <c r="J279" s="2" t="s">
        <v>30</v>
      </c>
      <c r="K279" s="2">
        <v>28359</v>
      </c>
      <c r="L279" s="2" t="s">
        <v>368</v>
      </c>
      <c r="M279" s="2" t="s">
        <v>1591</v>
      </c>
      <c r="N279" s="5" t="s">
        <v>1585</v>
      </c>
    </row>
    <row r="280" spans="1:14" s="2" customFormat="1">
      <c r="A280" s="5" t="s">
        <v>1578</v>
      </c>
      <c r="B280" s="2" t="s">
        <v>90</v>
      </c>
      <c r="C280" s="2" t="s">
        <v>1579</v>
      </c>
      <c r="D280" s="2" t="s">
        <v>609</v>
      </c>
      <c r="E280" s="16" t="s">
        <v>1580</v>
      </c>
      <c r="F280" s="5" t="s">
        <v>433</v>
      </c>
      <c r="G280" s="16" t="s">
        <v>1581</v>
      </c>
      <c r="H280" s="2" t="s">
        <v>1582</v>
      </c>
      <c r="I280" s="2" t="s">
        <v>1583</v>
      </c>
      <c r="J280" s="2" t="s">
        <v>30</v>
      </c>
      <c r="K280" s="2">
        <v>28359</v>
      </c>
      <c r="L280" s="2" t="s">
        <v>368</v>
      </c>
      <c r="M280" s="2" t="s">
        <v>1584</v>
      </c>
      <c r="N280" s="16" t="s">
        <v>1585</v>
      </c>
    </row>
    <row r="281" spans="1:14" s="2" customFormat="1">
      <c r="A281" s="5" t="s">
        <v>1578</v>
      </c>
      <c r="B281" s="2" t="s">
        <v>684</v>
      </c>
      <c r="C281" s="2" t="s">
        <v>1319</v>
      </c>
      <c r="D281" s="2" t="s">
        <v>1596</v>
      </c>
      <c r="E281" s="16" t="s">
        <v>1580</v>
      </c>
      <c r="F281" s="5" t="s">
        <v>433</v>
      </c>
      <c r="G281" s="5" t="s">
        <v>1597</v>
      </c>
      <c r="H281" s="2" t="s">
        <v>1582</v>
      </c>
      <c r="I281" s="2" t="s">
        <v>1583</v>
      </c>
      <c r="J281" s="2" t="s">
        <v>30</v>
      </c>
      <c r="K281" s="2">
        <v>28359</v>
      </c>
      <c r="L281" s="2" t="s">
        <v>368</v>
      </c>
      <c r="M281" s="2" t="s">
        <v>1598</v>
      </c>
      <c r="N281" s="16" t="s">
        <v>1585</v>
      </c>
    </row>
    <row r="282" spans="1:14" s="2" customFormat="1">
      <c r="A282" s="5" t="s">
        <v>1578</v>
      </c>
      <c r="B282" s="2" t="s">
        <v>170</v>
      </c>
      <c r="C282" s="2" t="s">
        <v>1592</v>
      </c>
      <c r="D282" s="2" t="s">
        <v>1593</v>
      </c>
      <c r="E282" s="16" t="s">
        <v>1580</v>
      </c>
      <c r="F282" s="5" t="s">
        <v>433</v>
      </c>
      <c r="G282" s="16" t="s">
        <v>1594</v>
      </c>
      <c r="H282" s="2" t="s">
        <v>1582</v>
      </c>
      <c r="I282" s="2" t="s">
        <v>1583</v>
      </c>
      <c r="J282" s="2" t="s">
        <v>30</v>
      </c>
      <c r="K282" s="2">
        <v>28359</v>
      </c>
      <c r="L282" s="2" t="s">
        <v>368</v>
      </c>
      <c r="M282" s="2" t="s">
        <v>1595</v>
      </c>
      <c r="N282" s="16" t="s">
        <v>1585</v>
      </c>
    </row>
    <row r="283" spans="1:14" s="2" customFormat="1">
      <c r="A283" s="5" t="s">
        <v>1578</v>
      </c>
      <c r="B283" s="2" t="s">
        <v>123</v>
      </c>
      <c r="C283" s="4" t="s">
        <v>1586</v>
      </c>
      <c r="D283" s="4" t="s">
        <v>422</v>
      </c>
      <c r="E283" s="16" t="s">
        <v>1580</v>
      </c>
      <c r="F283" s="5" t="s">
        <v>433</v>
      </c>
      <c r="G283" s="16" t="s">
        <v>1587</v>
      </c>
      <c r="H283" s="2" t="s">
        <v>1582</v>
      </c>
      <c r="I283" s="2" t="s">
        <v>1583</v>
      </c>
      <c r="J283" s="2" t="s">
        <v>30</v>
      </c>
      <c r="K283" s="2">
        <v>28359</v>
      </c>
      <c r="L283" s="2" t="s">
        <v>368</v>
      </c>
      <c r="M283" s="2" t="s">
        <v>1588</v>
      </c>
      <c r="N283" s="5" t="s">
        <v>1585</v>
      </c>
    </row>
    <row r="284" spans="1:14" s="2" customFormat="1">
      <c r="A284" s="5" t="s">
        <v>1599</v>
      </c>
      <c r="B284" s="2" t="s">
        <v>719</v>
      </c>
      <c r="C284" s="4" t="s">
        <v>1613</v>
      </c>
      <c r="D284" s="4" t="s">
        <v>1614</v>
      </c>
      <c r="E284" s="5" t="str">
        <f>HYPERLINK("https://twitter.com/aharper_RMT","@aharper_RMT")</f>
        <v>@aharper_RMT</v>
      </c>
      <c r="F284" s="5" t="s">
        <v>433</v>
      </c>
      <c r="G284" s="5" t="str">
        <f>HYPERLINK("mailto:aharper@rmtelegram.com","aharper@rmtelegram.com")</f>
        <v>aharper@rmtelegram.com</v>
      </c>
      <c r="H284" s="2" t="s">
        <v>1603</v>
      </c>
      <c r="I284" s="2" t="s">
        <v>282</v>
      </c>
      <c r="J284" s="2" t="s">
        <v>30</v>
      </c>
      <c r="K284" s="2">
        <v>27804</v>
      </c>
      <c r="L284" s="2" t="s">
        <v>284</v>
      </c>
      <c r="M284" s="2" t="s">
        <v>1615</v>
      </c>
      <c r="N284" s="5" t="s">
        <v>1605</v>
      </c>
    </row>
    <row r="285" spans="1:14" s="2" customFormat="1">
      <c r="A285" s="5" t="s">
        <v>1599</v>
      </c>
      <c r="B285" s="2" t="s">
        <v>90</v>
      </c>
      <c r="C285" s="2" t="s">
        <v>1600</v>
      </c>
      <c r="D285" s="2" t="s">
        <v>1601</v>
      </c>
      <c r="E285" s="5" t="str">
        <f>HYPERLINK("https://twitter.com/aharper_RMT","@aharper_RMT")</f>
        <v>@aharper_RMT</v>
      </c>
      <c r="F285" s="5" t="s">
        <v>433</v>
      </c>
      <c r="G285" s="5" t="s">
        <v>1602</v>
      </c>
      <c r="H285" s="2" t="s">
        <v>1603</v>
      </c>
      <c r="I285" s="2" t="s">
        <v>282</v>
      </c>
      <c r="J285" s="2" t="s">
        <v>30</v>
      </c>
      <c r="K285" s="2">
        <v>27804</v>
      </c>
      <c r="L285" s="2" t="s">
        <v>284</v>
      </c>
      <c r="M285" s="2" t="s">
        <v>1604</v>
      </c>
      <c r="N285" s="5" t="s">
        <v>1605</v>
      </c>
    </row>
    <row r="286" spans="1:14" s="2" customFormat="1">
      <c r="A286" s="5" t="s">
        <v>1599</v>
      </c>
      <c r="B286" s="2" t="s">
        <v>353</v>
      </c>
      <c r="C286" s="2" t="s">
        <v>1607</v>
      </c>
      <c r="D286" s="2" t="s">
        <v>1608</v>
      </c>
      <c r="E286" s="5" t="str">
        <f>HYPERLINK("https://twitter.com/aharper_RMT","@aharper_RMT")</f>
        <v>@aharper_RMT</v>
      </c>
      <c r="F286" s="5" t="s">
        <v>433</v>
      </c>
      <c r="G286" s="16" t="s">
        <v>1609</v>
      </c>
      <c r="H286" s="2" t="s">
        <v>1603</v>
      </c>
      <c r="I286" s="2" t="s">
        <v>282</v>
      </c>
      <c r="J286" s="2" t="s">
        <v>30</v>
      </c>
      <c r="K286" s="2">
        <v>27804</v>
      </c>
      <c r="L286" s="2" t="s">
        <v>284</v>
      </c>
      <c r="M286" s="2" t="s">
        <v>1610</v>
      </c>
      <c r="N286" s="5" t="s">
        <v>1605</v>
      </c>
    </row>
    <row r="287" spans="1:14" s="2" customFormat="1">
      <c r="A287" s="5" t="s">
        <v>1599</v>
      </c>
      <c r="B287" s="2" t="s">
        <v>629</v>
      </c>
      <c r="C287" s="2" t="s">
        <v>1616</v>
      </c>
      <c r="D287" s="2" t="s">
        <v>1617</v>
      </c>
      <c r="E287" s="5" t="str">
        <f>HYPERLINK("https://twitter.com/ljkay_rmt","@ljkay_rmt")</f>
        <v>@ljkay_rmt</v>
      </c>
      <c r="F287" s="5" t="s">
        <v>433</v>
      </c>
      <c r="G287" s="5" t="str">
        <f>HYPERLINK("mailto:lkay@rmtelegram.com","lkay@rmtelegram.com")</f>
        <v>lkay@rmtelegram.com</v>
      </c>
      <c r="H287" s="2" t="s">
        <v>1603</v>
      </c>
      <c r="I287" s="2" t="s">
        <v>282</v>
      </c>
      <c r="J287" s="2" t="s">
        <v>30</v>
      </c>
      <c r="K287" s="2">
        <v>27804</v>
      </c>
      <c r="L287" s="2" t="s">
        <v>284</v>
      </c>
      <c r="M287" s="2" t="s">
        <v>1618</v>
      </c>
      <c r="N287" s="5" t="s">
        <v>1605</v>
      </c>
    </row>
    <row r="288" spans="1:14" s="2" customFormat="1">
      <c r="A288" s="5" t="s">
        <v>1599</v>
      </c>
      <c r="B288" s="2" t="s">
        <v>938</v>
      </c>
      <c r="C288" s="2" t="s">
        <v>275</v>
      </c>
      <c r="D288" s="2" t="s">
        <v>716</v>
      </c>
      <c r="E288" s="5" t="str">
        <f>HYPERLINK("https://twitter.com/telegramreports","@telegramreports")</f>
        <v>@telegramreports</v>
      </c>
      <c r="F288" s="5" t="s">
        <v>433</v>
      </c>
      <c r="G288" s="5" t="s">
        <v>1611</v>
      </c>
      <c r="H288" s="2" t="s">
        <v>1603</v>
      </c>
      <c r="I288" s="2" t="s">
        <v>282</v>
      </c>
      <c r="J288" s="2" t="s">
        <v>30</v>
      </c>
      <c r="K288" s="2">
        <v>27804</v>
      </c>
      <c r="L288" s="2" t="s">
        <v>284</v>
      </c>
      <c r="M288" s="2" t="s">
        <v>1612</v>
      </c>
      <c r="N288" s="16" t="s">
        <v>1605</v>
      </c>
    </row>
    <row r="289" spans="1:14" s="2" customFormat="1">
      <c r="A289" s="5" t="s">
        <v>1599</v>
      </c>
      <c r="B289" s="2" t="s">
        <v>49</v>
      </c>
      <c r="C289" s="4"/>
      <c r="D289" s="4"/>
      <c r="E289" s="5" t="str">
        <f>HYPERLINK("https://twitter.com/telegramreports","@telegramreports")</f>
        <v>@telegramreports</v>
      </c>
      <c r="F289" s="5" t="s">
        <v>433</v>
      </c>
      <c r="G289" s="5" t="str">
        <f>HYPERLINK("mailto:jherrin@rmtelegram.com","jherrin@rmtelegram.com")</f>
        <v>jherrin@rmtelegram.com</v>
      </c>
      <c r="H289" s="2" t="s">
        <v>1603</v>
      </c>
      <c r="I289" s="2" t="s">
        <v>282</v>
      </c>
      <c r="J289" s="2" t="s">
        <v>30</v>
      </c>
      <c r="K289" s="2">
        <v>27804</v>
      </c>
      <c r="L289" s="2" t="s">
        <v>284</v>
      </c>
      <c r="M289" s="2" t="s">
        <v>1606</v>
      </c>
      <c r="N289" s="5" t="s">
        <v>1605</v>
      </c>
    </row>
    <row r="290" spans="1:14" s="2" customFormat="1">
      <c r="A290" s="5" t="s">
        <v>1599</v>
      </c>
      <c r="B290" s="2" t="s">
        <v>452</v>
      </c>
      <c r="E290" s="5" t="str">
        <f>HYPERLINK("https://twitter.com/telegramreports","@telegramreports")</f>
        <v>@telegramreports</v>
      </c>
      <c r="F290" s="5" t="s">
        <v>433</v>
      </c>
      <c r="G290" s="5" t="str">
        <f>HYPERLINK("mailto:jherrin@rmtelegram.com","jherrin@rmtelegram.com")</f>
        <v>jherrin@rmtelegram.com</v>
      </c>
      <c r="H290" s="2" t="s">
        <v>1603</v>
      </c>
      <c r="I290" s="2" t="s">
        <v>282</v>
      </c>
      <c r="J290" s="2" t="s">
        <v>30</v>
      </c>
      <c r="K290" s="2">
        <v>27804</v>
      </c>
      <c r="L290" s="2" t="s">
        <v>284</v>
      </c>
      <c r="M290" s="2" t="s">
        <v>1606</v>
      </c>
      <c r="N290" s="5" t="s">
        <v>1605</v>
      </c>
    </row>
    <row r="291" spans="1:14" s="2" customFormat="1">
      <c r="A291" s="5" t="s">
        <v>1619</v>
      </c>
      <c r="B291" s="2" t="s">
        <v>684</v>
      </c>
      <c r="C291" s="4" t="s">
        <v>1642</v>
      </c>
      <c r="D291" s="4" t="s">
        <v>1643</v>
      </c>
      <c r="E291" s="5" t="str">
        <f>HYPERLINK("https://twitter.com/salisburypost","@salisburypost")</f>
        <v>@salisburypost</v>
      </c>
      <c r="F291" s="5" t="s">
        <v>433</v>
      </c>
      <c r="G291" s="16" t="s">
        <v>1644</v>
      </c>
      <c r="H291" s="2" t="s">
        <v>1621</v>
      </c>
      <c r="I291" s="2" t="s">
        <v>1622</v>
      </c>
      <c r="J291" s="2" t="s">
        <v>30</v>
      </c>
      <c r="K291" s="2">
        <v>28144</v>
      </c>
      <c r="L291" s="2" t="s">
        <v>1623</v>
      </c>
      <c r="M291" s="2" t="s">
        <v>1641</v>
      </c>
      <c r="N291" s="5" t="s">
        <v>1625</v>
      </c>
    </row>
    <row r="292" spans="1:14" s="2" customFormat="1">
      <c r="A292" s="5" t="s">
        <v>1619</v>
      </c>
      <c r="B292" s="2" t="s">
        <v>866</v>
      </c>
      <c r="C292" s="4" t="s">
        <v>1631</v>
      </c>
      <c r="D292" s="4" t="s">
        <v>1632</v>
      </c>
      <c r="E292" s="12" t="str">
        <f>HYPERLINK("https://twitter.com/dpssalpost","@dpssalpost")</f>
        <v>@dpssalpost</v>
      </c>
      <c r="F292" s="5" t="s">
        <v>433</v>
      </c>
      <c r="G292" s="12" t="str">
        <f>HYPERLINK("mailto:deirdre.smith@salisburypost.com","deirdre.smith@salisburypost.com")</f>
        <v>deirdre.smith@salisburypost.com</v>
      </c>
      <c r="H292" s="4" t="s">
        <v>1621</v>
      </c>
      <c r="I292" s="2" t="s">
        <v>1622</v>
      </c>
      <c r="J292" s="2" t="s">
        <v>30</v>
      </c>
      <c r="K292" s="2">
        <v>28144</v>
      </c>
      <c r="L292" s="2" t="s">
        <v>1623</v>
      </c>
      <c r="M292" s="4" t="s">
        <v>1633</v>
      </c>
      <c r="N292" s="5" t="s">
        <v>1625</v>
      </c>
    </row>
    <row r="293" spans="1:14" s="2" customFormat="1">
      <c r="A293" s="5" t="s">
        <v>1619</v>
      </c>
      <c r="B293" s="2" t="s">
        <v>90</v>
      </c>
      <c r="C293" s="2" t="s">
        <v>1337</v>
      </c>
      <c r="D293" s="2" t="s">
        <v>1626</v>
      </c>
      <c r="E293" s="16" t="s">
        <v>1627</v>
      </c>
      <c r="F293" s="5" t="s">
        <v>433</v>
      </c>
      <c r="G293" s="16" t="s">
        <v>1628</v>
      </c>
      <c r="H293" s="2" t="s">
        <v>1621</v>
      </c>
      <c r="I293" s="2" t="s">
        <v>1622</v>
      </c>
      <c r="J293" s="2" t="s">
        <v>30</v>
      </c>
      <c r="K293" s="2">
        <v>28144</v>
      </c>
      <c r="L293" s="2" t="s">
        <v>1623</v>
      </c>
      <c r="M293" s="2" t="s">
        <v>1629</v>
      </c>
      <c r="N293" s="16" t="s">
        <v>1625</v>
      </c>
    </row>
    <row r="294" spans="1:14" s="2" customFormat="1">
      <c r="A294" s="5" t="s">
        <v>1619</v>
      </c>
      <c r="B294" s="2" t="s">
        <v>684</v>
      </c>
      <c r="C294" s="4" t="s">
        <v>1645</v>
      </c>
      <c r="D294" s="4" t="s">
        <v>1646</v>
      </c>
      <c r="E294" s="5" t="str">
        <f>HYPERLINK("https://twitter.com/salisburypost","@salisburypost")</f>
        <v>@salisburypost</v>
      </c>
      <c r="F294" s="5" t="s">
        <v>433</v>
      </c>
      <c r="G294" s="16" t="s">
        <v>1647</v>
      </c>
      <c r="H294" s="2" t="s">
        <v>1621</v>
      </c>
      <c r="I294" s="2" t="s">
        <v>1622</v>
      </c>
      <c r="J294" s="2" t="s">
        <v>30</v>
      </c>
      <c r="K294" s="2">
        <v>28144</v>
      </c>
      <c r="L294" s="2" t="s">
        <v>1623</v>
      </c>
      <c r="M294" s="2" t="s">
        <v>1641</v>
      </c>
      <c r="N294" s="5" t="s">
        <v>1625</v>
      </c>
    </row>
    <row r="295" spans="1:14" s="2" customFormat="1">
      <c r="A295" s="5" t="s">
        <v>1619</v>
      </c>
      <c r="B295" s="2" t="s">
        <v>903</v>
      </c>
      <c r="C295" s="2" t="s">
        <v>589</v>
      </c>
      <c r="D295" s="2" t="s">
        <v>1620</v>
      </c>
      <c r="E295" s="5" t="str">
        <f>HYPERLINK("https://twitter.com/markwineka","@markwineka")</f>
        <v>@markwineka</v>
      </c>
      <c r="F295" s="5" t="s">
        <v>433</v>
      </c>
      <c r="G295" s="5" t="str">
        <f>HYPERLINK("mailto:?subject=","mark.wineka@salisburypost.com")</f>
        <v>mark.wineka@salisburypost.com</v>
      </c>
      <c r="H295" s="2" t="s">
        <v>1621</v>
      </c>
      <c r="I295" s="2" t="s">
        <v>1622</v>
      </c>
      <c r="J295" s="2" t="s">
        <v>30</v>
      </c>
      <c r="K295" s="2">
        <v>28144</v>
      </c>
      <c r="L295" s="2" t="s">
        <v>1623</v>
      </c>
      <c r="M295" s="2" t="s">
        <v>1624</v>
      </c>
      <c r="N295" s="5" t="s">
        <v>1625</v>
      </c>
    </row>
    <row r="296" spans="1:14" s="2" customFormat="1">
      <c r="A296" s="5" t="s">
        <v>1619</v>
      </c>
      <c r="B296" s="2" t="s">
        <v>719</v>
      </c>
      <c r="C296" s="4" t="s">
        <v>1056</v>
      </c>
      <c r="D296" s="4" t="s">
        <v>1638</v>
      </c>
      <c r="E296" s="16" t="s">
        <v>1639</v>
      </c>
      <c r="F296" s="5" t="s">
        <v>433</v>
      </c>
      <c r="G296" s="16" t="s">
        <v>1640</v>
      </c>
      <c r="H296" s="2" t="s">
        <v>1621</v>
      </c>
      <c r="I296" s="2" t="s">
        <v>1622</v>
      </c>
      <c r="J296" s="2" t="s">
        <v>30</v>
      </c>
      <c r="K296" s="2">
        <v>28144</v>
      </c>
      <c r="L296" s="2" t="s">
        <v>1623</v>
      </c>
      <c r="M296" s="2" t="s">
        <v>1641</v>
      </c>
      <c r="N296" s="5" t="s">
        <v>1625</v>
      </c>
    </row>
    <row r="297" spans="1:14" s="2" customFormat="1">
      <c r="A297" s="5" t="s">
        <v>1619</v>
      </c>
      <c r="B297" s="2" t="s">
        <v>583</v>
      </c>
      <c r="C297" s="2" t="s">
        <v>1635</v>
      </c>
      <c r="D297" s="2" t="s">
        <v>1636</v>
      </c>
      <c r="E297" s="5" t="str">
        <f>HYPERLINK("https://twitter.com/salpostpotts?lang=en","@salpostpotts")</f>
        <v>@salpostpotts</v>
      </c>
      <c r="F297" s="5" t="s">
        <v>433</v>
      </c>
      <c r="G297" s="5" t="str">
        <f>HYPERLINK("mailto:shavonne.walker@salisburypost.com","shavonne.walker@salisburypost.com")</f>
        <v>shavonne.walker@salisburypost.com</v>
      </c>
      <c r="H297" s="2" t="s">
        <v>1621</v>
      </c>
      <c r="I297" s="2" t="s">
        <v>1622</v>
      </c>
      <c r="J297" s="2" t="s">
        <v>30</v>
      </c>
      <c r="K297" s="2">
        <v>28144</v>
      </c>
      <c r="L297" s="2" t="s">
        <v>1623</v>
      </c>
      <c r="M297" s="2" t="s">
        <v>1637</v>
      </c>
      <c r="N297" s="5" t="s">
        <v>1625</v>
      </c>
    </row>
    <row r="298" spans="1:14" s="2" customFormat="1">
      <c r="A298" s="5" t="s">
        <v>1619</v>
      </c>
      <c r="B298" s="2" t="s">
        <v>49</v>
      </c>
      <c r="C298" s="4"/>
      <c r="D298" s="4"/>
      <c r="E298" s="5" t="str">
        <f>HYPERLINK("https://twitter.com/salisburypost","@salisburypost")</f>
        <v>@salisburypost</v>
      </c>
      <c r="F298" s="5" t="s">
        <v>433</v>
      </c>
      <c r="G298" s="5" t="str">
        <f>HYPERLINK("mailto:letters@salisburypost.com","letters@salisburypost.com")</f>
        <v>letters@salisburypost.com</v>
      </c>
      <c r="H298" s="2" t="s">
        <v>1621</v>
      </c>
      <c r="I298" s="2" t="s">
        <v>1622</v>
      </c>
      <c r="J298" s="2" t="s">
        <v>30</v>
      </c>
      <c r="K298" s="2">
        <v>28144</v>
      </c>
      <c r="L298" s="2" t="s">
        <v>1623</v>
      </c>
      <c r="M298" s="2" t="s">
        <v>1630</v>
      </c>
      <c r="N298" s="5" t="s">
        <v>1625</v>
      </c>
    </row>
    <row r="299" spans="1:14" s="2" customFormat="1">
      <c r="A299" s="5" t="s">
        <v>1619</v>
      </c>
      <c r="B299" s="2" t="s">
        <v>68</v>
      </c>
      <c r="C299" s="4"/>
      <c r="D299" s="4"/>
      <c r="E299" s="5" t="str">
        <f>HYPERLINK("https://twitter.com/salisburypost","@salisburypost")</f>
        <v>@salisburypost</v>
      </c>
      <c r="F299" s="5" t="s">
        <v>433</v>
      </c>
      <c r="G299" s="5" t="str">
        <f>HYPERLINK("mailto:news@salisburypost.com","news@salisburypost.com")</f>
        <v>news@salisburypost.com</v>
      </c>
      <c r="H299" s="2" t="s">
        <v>1621</v>
      </c>
      <c r="I299" s="2" t="s">
        <v>1634</v>
      </c>
      <c r="J299" s="2" t="s">
        <v>30</v>
      </c>
      <c r="K299" s="2">
        <v>28144</v>
      </c>
      <c r="L299" s="2" t="s">
        <v>1623</v>
      </c>
      <c r="M299" s="2" t="s">
        <v>1630</v>
      </c>
      <c r="N299" s="5" t="s">
        <v>1625</v>
      </c>
    </row>
    <row r="300" spans="1:14" s="2" customFormat="1">
      <c r="A300" s="5" t="s">
        <v>1648</v>
      </c>
      <c r="B300" s="2" t="s">
        <v>170</v>
      </c>
      <c r="C300" s="4" t="s">
        <v>1659</v>
      </c>
      <c r="D300" s="4" t="s">
        <v>666</v>
      </c>
      <c r="E300" s="16" t="s">
        <v>1650</v>
      </c>
      <c r="F300" s="5" t="s">
        <v>433</v>
      </c>
      <c r="G300" s="5" t="str">
        <f>HYPERLINK("mailto:cjordan@clintonnc.com","cjordan@clintonnc.com")</f>
        <v>cjordan@clintonnc.com</v>
      </c>
      <c r="H300" s="2" t="s">
        <v>1651</v>
      </c>
      <c r="I300" s="2" t="s">
        <v>1652</v>
      </c>
      <c r="J300" s="2" t="s">
        <v>30</v>
      </c>
      <c r="K300" s="2">
        <v>28328</v>
      </c>
      <c r="L300" s="2" t="s">
        <v>1653</v>
      </c>
      <c r="M300" s="2" t="s">
        <v>1660</v>
      </c>
      <c r="N300" s="5" t="s">
        <v>1655</v>
      </c>
    </row>
    <row r="301" spans="1:14" s="2" customFormat="1">
      <c r="A301" s="5" t="s">
        <v>1648</v>
      </c>
      <c r="B301" s="2" t="s">
        <v>129</v>
      </c>
      <c r="C301" s="2" t="s">
        <v>701</v>
      </c>
      <c r="D301" s="2" t="s">
        <v>1657</v>
      </c>
      <c r="E301" s="5" t="str">
        <f>HYPERLINK("https://twitter.com/sampsonind?lang=en","@SampsonInd")</f>
        <v>@SampsonInd</v>
      </c>
      <c r="F301" s="5" t="s">
        <v>433</v>
      </c>
      <c r="G301" s="5" t="str">
        <f>HYPERLINK("mailto:cberendt@clintonnc.com","cberendt@clintonnc.com")</f>
        <v>cberendt@clintonnc.com</v>
      </c>
      <c r="H301" s="2" t="s">
        <v>1651</v>
      </c>
      <c r="I301" s="2" t="s">
        <v>1652</v>
      </c>
      <c r="J301" s="2" t="s">
        <v>30</v>
      </c>
      <c r="K301" s="2">
        <v>28328</v>
      </c>
      <c r="L301" s="2" t="s">
        <v>1653</v>
      </c>
      <c r="M301" s="2" t="s">
        <v>1658</v>
      </c>
      <c r="N301" s="16" t="s">
        <v>1655</v>
      </c>
    </row>
    <row r="302" spans="1:14" s="2" customFormat="1">
      <c r="A302" s="5" t="s">
        <v>1648</v>
      </c>
      <c r="B302" s="2" t="s">
        <v>798</v>
      </c>
      <c r="C302" s="2" t="s">
        <v>537</v>
      </c>
      <c r="D302" s="2" t="s">
        <v>1649</v>
      </c>
      <c r="E302" s="16" t="s">
        <v>1650</v>
      </c>
      <c r="F302" s="5" t="s">
        <v>433</v>
      </c>
      <c r="G302" s="5" t="str">
        <f>HYPERLINK("mailto:smatthews@civitasmedia.com","smatthews@civitasmedia.com")</f>
        <v>smatthews@civitasmedia.com</v>
      </c>
      <c r="H302" s="2" t="s">
        <v>1651</v>
      </c>
      <c r="I302" s="2" t="s">
        <v>1652</v>
      </c>
      <c r="J302" s="2" t="s">
        <v>30</v>
      </c>
      <c r="K302" s="2">
        <v>28328</v>
      </c>
      <c r="L302" s="2" t="s">
        <v>1653</v>
      </c>
      <c r="M302" s="2" t="s">
        <v>1654</v>
      </c>
      <c r="N302" s="5" t="s">
        <v>1655</v>
      </c>
    </row>
    <row r="303" spans="1:14" s="2" customFormat="1">
      <c r="A303" s="5" t="s">
        <v>1648</v>
      </c>
      <c r="B303" s="2" t="s">
        <v>49</v>
      </c>
      <c r="C303" s="4"/>
      <c r="D303" s="4"/>
      <c r="E303" s="5" t="str">
        <f>HYPERLINK("https://twitter.com/SampsonInd","@SampsonInd")</f>
        <v>@SampsonInd</v>
      </c>
      <c r="F303" s="5" t="s">
        <v>433</v>
      </c>
      <c r="G303" s="5" t="str">
        <f>HYPERLINK("mailto:smatthews@civitasmedia.com","smatthews@civitasmedia.com")</f>
        <v>smatthews@civitasmedia.com</v>
      </c>
      <c r="H303" s="2" t="s">
        <v>1651</v>
      </c>
      <c r="I303" s="2" t="s">
        <v>1652</v>
      </c>
      <c r="J303" s="2" t="s">
        <v>30</v>
      </c>
      <c r="K303" s="2">
        <v>28328</v>
      </c>
      <c r="L303" s="2" t="s">
        <v>1653</v>
      </c>
      <c r="M303" s="2" t="s">
        <v>1656</v>
      </c>
      <c r="N303" s="5" t="s">
        <v>1655</v>
      </c>
    </row>
    <row r="304" spans="1:14" s="2" customFormat="1">
      <c r="A304" s="5" t="s">
        <v>1648</v>
      </c>
      <c r="B304" s="2" t="s">
        <v>68</v>
      </c>
      <c r="C304" s="4"/>
      <c r="D304" s="4"/>
      <c r="E304" s="5" t="str">
        <f>HYPERLINK("https://twitter.com/SampsonInd","@SampsonInd")</f>
        <v>@SampsonInd</v>
      </c>
      <c r="F304" s="5" t="s">
        <v>433</v>
      </c>
      <c r="G304" s="5" t="str">
        <f>HYPERLINK("mailto:smatthews@civitasmedia.com","smatthews@civitasmedia.com")</f>
        <v>smatthews@civitasmedia.com</v>
      </c>
      <c r="H304" s="2" t="s">
        <v>1651</v>
      </c>
      <c r="I304" s="2" t="s">
        <v>1652</v>
      </c>
      <c r="J304" s="2" t="s">
        <v>30</v>
      </c>
      <c r="K304" s="2">
        <v>28328</v>
      </c>
      <c r="L304" s="2" t="s">
        <v>1653</v>
      </c>
      <c r="M304" s="2" t="s">
        <v>1656</v>
      </c>
      <c r="N304" s="5" t="s">
        <v>1655</v>
      </c>
    </row>
    <row r="305" spans="1:15" s="2" customFormat="1">
      <c r="A305" s="5" t="s">
        <v>1661</v>
      </c>
      <c r="B305" s="2" t="s">
        <v>1679</v>
      </c>
      <c r="C305" s="2" t="s">
        <v>1053</v>
      </c>
      <c r="D305" s="2" t="s">
        <v>1680</v>
      </c>
      <c r="E305" s="16" t="s">
        <v>1669</v>
      </c>
      <c r="F305" s="5" t="s">
        <v>433</v>
      </c>
      <c r="G305" s="16" t="s">
        <v>1681</v>
      </c>
      <c r="H305" s="2" t="s">
        <v>1662</v>
      </c>
      <c r="I305" s="2" t="s">
        <v>1663</v>
      </c>
      <c r="J305" s="2" t="s">
        <v>30</v>
      </c>
      <c r="K305" s="2">
        <v>27330</v>
      </c>
      <c r="L305" s="2" t="s">
        <v>1664</v>
      </c>
      <c r="M305" s="2" t="s">
        <v>1682</v>
      </c>
      <c r="N305" s="16" t="s">
        <v>1666</v>
      </c>
    </row>
    <row r="306" spans="1:15" s="2" customFormat="1">
      <c r="A306" s="5" t="s">
        <v>1661</v>
      </c>
      <c r="B306" s="2" t="s">
        <v>90</v>
      </c>
      <c r="C306" s="2" t="s">
        <v>1667</v>
      </c>
      <c r="D306" s="2" t="s">
        <v>1668</v>
      </c>
      <c r="E306" s="16" t="s">
        <v>1669</v>
      </c>
      <c r="F306" s="10" t="s">
        <v>433</v>
      </c>
      <c r="G306" s="16" t="s">
        <v>1670</v>
      </c>
      <c r="H306" s="2" t="s">
        <v>1662</v>
      </c>
      <c r="I306" s="4" t="s">
        <v>1663</v>
      </c>
      <c r="J306" s="4" t="s">
        <v>30</v>
      </c>
      <c r="K306" s="4">
        <v>27330</v>
      </c>
      <c r="L306" s="4" t="s">
        <v>1664</v>
      </c>
      <c r="M306" s="2" t="s">
        <v>1671</v>
      </c>
      <c r="N306" s="5" t="s">
        <v>1666</v>
      </c>
      <c r="O306" s="4"/>
    </row>
    <row r="307" spans="1:15" s="2" customFormat="1">
      <c r="A307" s="5" t="s">
        <v>1661</v>
      </c>
      <c r="B307" s="2" t="s">
        <v>170</v>
      </c>
      <c r="C307" s="4" t="s">
        <v>1675</v>
      </c>
      <c r="D307" s="4" t="s">
        <v>1676</v>
      </c>
      <c r="E307" s="16" t="s">
        <v>1669</v>
      </c>
      <c r="F307" s="5" t="s">
        <v>433</v>
      </c>
      <c r="G307" s="16" t="s">
        <v>1677</v>
      </c>
      <c r="H307" s="2" t="s">
        <v>1662</v>
      </c>
      <c r="I307" s="2" t="s">
        <v>1663</v>
      </c>
      <c r="J307" s="2" t="s">
        <v>30</v>
      </c>
      <c r="K307" s="2">
        <v>27330</v>
      </c>
      <c r="L307" s="2" t="s">
        <v>1664</v>
      </c>
      <c r="M307" s="2" t="s">
        <v>1678</v>
      </c>
      <c r="N307" s="5" t="s">
        <v>1666</v>
      </c>
    </row>
    <row r="308" spans="1:15" s="2" customFormat="1">
      <c r="A308" s="5" t="s">
        <v>1661</v>
      </c>
      <c r="B308" s="2" t="s">
        <v>353</v>
      </c>
      <c r="C308" s="2" t="s">
        <v>1197</v>
      </c>
      <c r="D308" s="2" t="s">
        <v>1672</v>
      </c>
      <c r="E308" s="16" t="s">
        <v>1669</v>
      </c>
      <c r="F308" s="5" t="s">
        <v>433</v>
      </c>
      <c r="G308" s="16" t="s">
        <v>1673</v>
      </c>
      <c r="H308" s="2" t="s">
        <v>1662</v>
      </c>
      <c r="I308" s="2" t="s">
        <v>1663</v>
      </c>
      <c r="J308" s="2" t="s">
        <v>30</v>
      </c>
      <c r="K308" s="2">
        <v>27330</v>
      </c>
      <c r="L308" s="2" t="s">
        <v>1664</v>
      </c>
      <c r="M308" s="2" t="s">
        <v>1674</v>
      </c>
      <c r="N308" s="5" t="s">
        <v>1666</v>
      </c>
    </row>
    <row r="309" spans="1:15" s="2" customFormat="1">
      <c r="A309" s="5" t="s">
        <v>1661</v>
      </c>
      <c r="B309" s="2" t="s">
        <v>138</v>
      </c>
      <c r="C309" s="2" t="s">
        <v>1683</v>
      </c>
      <c r="D309" s="2" t="s">
        <v>948</v>
      </c>
      <c r="E309" s="16" t="s">
        <v>1669</v>
      </c>
      <c r="F309" s="5" t="s">
        <v>433</v>
      </c>
      <c r="G309" s="16" t="s">
        <v>1684</v>
      </c>
      <c r="H309" s="2" t="s">
        <v>1662</v>
      </c>
      <c r="I309" s="2" t="s">
        <v>1663</v>
      </c>
      <c r="J309" s="2" t="s">
        <v>30</v>
      </c>
      <c r="K309" s="2">
        <v>27330</v>
      </c>
      <c r="L309" s="2" t="s">
        <v>1664</v>
      </c>
      <c r="M309" s="2" t="s">
        <v>1682</v>
      </c>
      <c r="N309" s="16" t="s">
        <v>1666</v>
      </c>
    </row>
    <row r="310" spans="1:15" s="2" customFormat="1">
      <c r="A310" s="5" t="s">
        <v>1661</v>
      </c>
      <c r="B310" s="2" t="s">
        <v>49</v>
      </c>
      <c r="C310" s="4"/>
      <c r="D310" s="4"/>
      <c r="E310" s="5" t="str">
        <f>HYPERLINK("https://twitter.com/SanfordHerald","@SanfordHerald")</f>
        <v>@SanfordHerald</v>
      </c>
      <c r="F310" s="5" t="s">
        <v>433</v>
      </c>
      <c r="G310" s="5" t="str">
        <f>HYPERLINK("mailto:editor@sanfordherald.com","editor@sanfordherald.com")</f>
        <v>editor@sanfordherald.com</v>
      </c>
      <c r="H310" s="2" t="s">
        <v>1662</v>
      </c>
      <c r="I310" s="2" t="s">
        <v>1663</v>
      </c>
      <c r="J310" s="2" t="s">
        <v>30</v>
      </c>
      <c r="K310" s="2">
        <v>27330</v>
      </c>
      <c r="L310" s="2" t="s">
        <v>1664</v>
      </c>
      <c r="M310" s="2" t="s">
        <v>1665</v>
      </c>
      <c r="N310" s="5" t="s">
        <v>1666</v>
      </c>
    </row>
    <row r="311" spans="1:15" s="2" customFormat="1">
      <c r="A311" s="5" t="s">
        <v>1661</v>
      </c>
      <c r="B311" s="2" t="s">
        <v>68</v>
      </c>
      <c r="C311" s="4"/>
      <c r="D311" s="4"/>
      <c r="E311" s="5" t="str">
        <f>HYPERLINK("https://twitter.com/SanfordHerald","@SanfordHerald")</f>
        <v>@SanfordHerald</v>
      </c>
      <c r="F311" s="5" t="s">
        <v>433</v>
      </c>
      <c r="G311" s="5" t="str">
        <f>HYPERLINK("mailto:news@sanfordherald.com","news@sanfordherald.com")</f>
        <v>news@sanfordherald.com</v>
      </c>
      <c r="H311" s="2" t="s">
        <v>1662</v>
      </c>
      <c r="I311" s="2" t="s">
        <v>1663</v>
      </c>
      <c r="J311" s="2" t="s">
        <v>30</v>
      </c>
      <c r="K311" s="2">
        <v>27330</v>
      </c>
      <c r="L311" s="2" t="s">
        <v>1664</v>
      </c>
      <c r="M311" s="2" t="s">
        <v>1665</v>
      </c>
      <c r="N311" s="5" t="s">
        <v>1666</v>
      </c>
    </row>
    <row r="312" spans="1:15" s="2" customFormat="1">
      <c r="A312" s="5" t="s">
        <v>1685</v>
      </c>
      <c r="B312" s="2" t="s">
        <v>1003</v>
      </c>
      <c r="C312" s="4" t="s">
        <v>1276</v>
      </c>
      <c r="D312" s="4" t="s">
        <v>1691</v>
      </c>
      <c r="E312" s="5" t="str">
        <f>HYPERLINK("https://twitter.com/CWhite_Star","@CWhite_Star")</f>
        <v>@CWhite_Star</v>
      </c>
      <c r="F312" s="5" t="s">
        <v>433</v>
      </c>
      <c r="G312" s="5" t="str">
        <f>HYPERLINK("mailto:cwhite@shelbystar.com","cwhite@shelbystar.com")</f>
        <v>cwhite@shelbystar.com</v>
      </c>
      <c r="H312" s="2" t="s">
        <v>1686</v>
      </c>
      <c r="I312" s="2" t="s">
        <v>1687</v>
      </c>
      <c r="J312" s="2" t="s">
        <v>30</v>
      </c>
      <c r="K312" s="2">
        <v>28150</v>
      </c>
      <c r="L312" s="2" t="s">
        <v>1688</v>
      </c>
      <c r="M312" s="2" t="s">
        <v>1692</v>
      </c>
      <c r="N312" s="5" t="s">
        <v>1690</v>
      </c>
    </row>
    <row r="313" spans="1:15" s="2" customFormat="1">
      <c r="A313" s="5" t="s">
        <v>1685</v>
      </c>
      <c r="B313" s="2" t="s">
        <v>129</v>
      </c>
      <c r="C313" s="2" t="s">
        <v>17</v>
      </c>
      <c r="D313" s="2" t="s">
        <v>996</v>
      </c>
      <c r="E313" s="5" t="str">
        <f>HYPERLINK("https://twitter.com/shelbystar","@shelbystar")</f>
        <v>@shelbystar</v>
      </c>
      <c r="F313" s="5" t="s">
        <v>433</v>
      </c>
      <c r="G313" s="5" t="str">
        <f>HYPERLINK("mailto:dturbyfill@shelbystar.com","dturbyfill@shelbystar.com")</f>
        <v>dturbyfill@shelbystar.com</v>
      </c>
      <c r="H313" s="2" t="s">
        <v>1686</v>
      </c>
      <c r="I313" s="2" t="s">
        <v>1687</v>
      </c>
      <c r="J313" s="2" t="s">
        <v>30</v>
      </c>
      <c r="K313" s="2">
        <v>28150</v>
      </c>
      <c r="L313" s="2" t="s">
        <v>1688</v>
      </c>
      <c r="M313" s="2" t="s">
        <v>998</v>
      </c>
      <c r="N313" s="5" t="s">
        <v>1690</v>
      </c>
    </row>
    <row r="314" spans="1:15" s="2" customFormat="1">
      <c r="A314" s="5" t="s">
        <v>1685</v>
      </c>
      <c r="B314" s="2" t="s">
        <v>1693</v>
      </c>
      <c r="C314" s="2" t="s">
        <v>1214</v>
      </c>
      <c r="D314" s="2" t="s">
        <v>1694</v>
      </c>
      <c r="E314" s="5" t="str">
        <f>HYPERLINK("https://twitter.com/Star_J_Orlando","@Star_J_Orlando")</f>
        <v>@Star_J_Orlando</v>
      </c>
      <c r="F314" s="5" t="s">
        <v>433</v>
      </c>
      <c r="G314" s="5" t="str">
        <f>HYPERLINK("mailto:jorlando@shelbystar.com","jorlando@shelbystar.com")</f>
        <v>jorlando@shelbystar.com</v>
      </c>
      <c r="H314" s="2" t="s">
        <v>1686</v>
      </c>
      <c r="I314" s="2" t="s">
        <v>1687</v>
      </c>
      <c r="J314" s="2" t="s">
        <v>30</v>
      </c>
      <c r="K314" s="2">
        <v>28150</v>
      </c>
      <c r="L314" s="2" t="s">
        <v>1688</v>
      </c>
      <c r="M314" s="2" t="s">
        <v>1695</v>
      </c>
      <c r="N314" s="16" t="s">
        <v>1690</v>
      </c>
    </row>
    <row r="315" spans="1:15" s="2" customFormat="1">
      <c r="A315" s="5" t="s">
        <v>1685</v>
      </c>
      <c r="B315" s="2" t="s">
        <v>353</v>
      </c>
      <c r="C315" s="2" t="s">
        <v>992</v>
      </c>
      <c r="D315" s="2" t="s">
        <v>993</v>
      </c>
      <c r="E315" s="5" t="str">
        <f>HYPERLINK("https://twitter.com/talleylc","@talleylc")</f>
        <v>@talleylc</v>
      </c>
      <c r="F315" s="5" t="s">
        <v>433</v>
      </c>
      <c r="G315" s="5" t="str">
        <f>HYPERLINK("mailto:ltalley@gastongazette.com","ltalley@gastongazette.com")</f>
        <v>ltalley@gastongazette.com</v>
      </c>
      <c r="H315" s="2" t="s">
        <v>1686</v>
      </c>
      <c r="I315" s="2" t="s">
        <v>1687</v>
      </c>
      <c r="J315" s="2" t="s">
        <v>30</v>
      </c>
      <c r="K315" s="2">
        <v>28150</v>
      </c>
      <c r="L315" s="2" t="s">
        <v>1688</v>
      </c>
      <c r="M315" s="2" t="s">
        <v>995</v>
      </c>
      <c r="N315" s="5" t="s">
        <v>1690</v>
      </c>
    </row>
    <row r="316" spans="1:15" s="2" customFormat="1">
      <c r="A316" s="5" t="s">
        <v>1685</v>
      </c>
      <c r="B316" s="2" t="s">
        <v>49</v>
      </c>
      <c r="C316" s="4"/>
      <c r="D316" s="4"/>
      <c r="E316" s="5" t="str">
        <f>HYPERLINK("https://twitter.com/shelbystar","@shelbystar")</f>
        <v>@shelbystar</v>
      </c>
      <c r="F316" s="5" t="s">
        <v>433</v>
      </c>
      <c r="G316" s="5" t="str">
        <f>HYPERLINK("mailto:shelbystar@shelbystar.com","shelbystar@shelbystar.com")</f>
        <v>shelbystar@shelbystar.com</v>
      </c>
      <c r="H316" s="2" t="s">
        <v>1686</v>
      </c>
      <c r="I316" s="2" t="s">
        <v>1687</v>
      </c>
      <c r="J316" s="2" t="s">
        <v>30</v>
      </c>
      <c r="K316" s="2">
        <v>28150</v>
      </c>
      <c r="L316" s="2" t="s">
        <v>1688</v>
      </c>
      <c r="M316" s="2" t="s">
        <v>1689</v>
      </c>
      <c r="N316" s="5" t="s">
        <v>1690</v>
      </c>
    </row>
    <row r="317" spans="1:15" s="2" customFormat="1">
      <c r="A317" s="5" t="s">
        <v>1685</v>
      </c>
      <c r="B317" s="2" t="s">
        <v>289</v>
      </c>
      <c r="C317" s="4"/>
      <c r="D317" s="4"/>
      <c r="E317" s="5" t="str">
        <f>HYPERLINK("https://twitter.com/shelbystar","@shelbystar")</f>
        <v>@shelbystar</v>
      </c>
      <c r="F317" s="5" t="s">
        <v>433</v>
      </c>
      <c r="G317" s="5" t="str">
        <f>HYPERLINK("mailto:shelbystar@shelbystar.com","shelbystar@shelbystar.com")</f>
        <v>shelbystar@shelbystar.com</v>
      </c>
      <c r="H317" s="2" t="s">
        <v>1686</v>
      </c>
      <c r="I317" s="2" t="s">
        <v>1687</v>
      </c>
      <c r="J317" s="2" t="s">
        <v>30</v>
      </c>
      <c r="K317" s="2">
        <v>28150</v>
      </c>
      <c r="L317" s="2" t="s">
        <v>1688</v>
      </c>
      <c r="M317" s="2" t="s">
        <v>1689</v>
      </c>
      <c r="N317" s="5" t="s">
        <v>1690</v>
      </c>
    </row>
    <row r="318" spans="1:15" s="2" customFormat="1">
      <c r="A318" s="5" t="s">
        <v>1696</v>
      </c>
      <c r="B318" s="2" t="s">
        <v>1721</v>
      </c>
      <c r="C318" s="2" t="s">
        <v>1722</v>
      </c>
      <c r="D318" s="2" t="s">
        <v>1723</v>
      </c>
      <c r="E318" s="5" t="str">
        <f>HYPERLINK("https://twitter.com/AdamWagnerSN","@AdamWagnerSN")</f>
        <v>@AdamWagnerSN</v>
      </c>
      <c r="F318" s="5" t="s">
        <v>433</v>
      </c>
      <c r="G318" s="16" t="s">
        <v>1724</v>
      </c>
      <c r="H318" s="2" t="s">
        <v>1699</v>
      </c>
      <c r="I318" s="2" t="s">
        <v>381</v>
      </c>
      <c r="J318" s="2" t="s">
        <v>30</v>
      </c>
      <c r="K318" s="2">
        <v>28401</v>
      </c>
      <c r="L318" s="2" t="s">
        <v>382</v>
      </c>
      <c r="M318" s="2" t="s">
        <v>1725</v>
      </c>
      <c r="N318" s="5" t="s">
        <v>1701</v>
      </c>
    </row>
    <row r="319" spans="1:15" s="2" customFormat="1">
      <c r="A319" s="5" t="s">
        <v>1696</v>
      </c>
      <c r="B319" s="2" t="s">
        <v>468</v>
      </c>
      <c r="C319" s="2" t="s">
        <v>1734</v>
      </c>
      <c r="D319" s="2" t="s">
        <v>1735</v>
      </c>
      <c r="E319" s="5" t="str">
        <f>HYPERLINK("https://twitter.com/AshleyMorrisSN","@AshleyMorrisSN")</f>
        <v>@AshleyMorrisSN</v>
      </c>
      <c r="F319" s="5" t="s">
        <v>433</v>
      </c>
      <c r="G319" s="5" t="str">
        <f>HYPERLINK("mailto:ashley.morris@starnewsonline.com","ashley.morris@starnewsonline.com")</f>
        <v>ashley.morris@starnewsonline.com</v>
      </c>
      <c r="H319" s="2" t="s">
        <v>1699</v>
      </c>
      <c r="I319" s="2" t="s">
        <v>381</v>
      </c>
      <c r="J319" s="2" t="s">
        <v>30</v>
      </c>
      <c r="K319" s="2">
        <v>28401</v>
      </c>
      <c r="L319" s="2" t="s">
        <v>382</v>
      </c>
      <c r="M319" s="2" t="s">
        <v>1736</v>
      </c>
      <c r="N319" s="5" t="s">
        <v>1701</v>
      </c>
    </row>
    <row r="320" spans="1:15" s="2" customFormat="1">
      <c r="A320" s="5" t="s">
        <v>1696</v>
      </c>
      <c r="B320" s="2" t="s">
        <v>1730</v>
      </c>
      <c r="C320" s="4" t="s">
        <v>874</v>
      </c>
      <c r="D320" s="4" t="s">
        <v>1731</v>
      </c>
      <c r="E320" s="16" t="s">
        <v>1710</v>
      </c>
      <c r="F320" s="5" t="s">
        <v>433</v>
      </c>
      <c r="G320" s="5" t="s">
        <v>1732</v>
      </c>
      <c r="H320" s="2" t="s">
        <v>1699</v>
      </c>
      <c r="I320" s="2" t="s">
        <v>381</v>
      </c>
      <c r="J320" s="2" t="s">
        <v>30</v>
      </c>
      <c r="K320" s="2">
        <v>28401</v>
      </c>
      <c r="L320" s="2" t="s">
        <v>382</v>
      </c>
      <c r="M320" s="2" t="s">
        <v>1733</v>
      </c>
      <c r="N320" s="5" t="s">
        <v>1701</v>
      </c>
    </row>
    <row r="321" spans="1:14" s="2" customFormat="1">
      <c r="A321" s="5" t="s">
        <v>1696</v>
      </c>
      <c r="B321" s="2" t="s">
        <v>1726</v>
      </c>
      <c r="C321" s="2" t="s">
        <v>1727</v>
      </c>
      <c r="D321" s="2" t="s">
        <v>1728</v>
      </c>
      <c r="E321" s="5" t="str">
        <f>HYPERLINK("https://twitter.com/CammieBellamySN","@CammieBellamySN")</f>
        <v>@CammieBellamySN</v>
      </c>
      <c r="F321" s="5" t="s">
        <v>433</v>
      </c>
      <c r="G321" s="5" t="str">
        <f>HYPERLINK("mailto:cammie.bellamy@starnewsonline.com","cammie.bellamy@starnewsonline.com")</f>
        <v>cammie.bellamy@starnewsonline.com</v>
      </c>
      <c r="H321" s="2" t="s">
        <v>1699</v>
      </c>
      <c r="I321" s="2" t="s">
        <v>381</v>
      </c>
      <c r="J321" s="2" t="s">
        <v>30</v>
      </c>
      <c r="K321" s="2">
        <v>28401</v>
      </c>
      <c r="L321" s="2" t="s">
        <v>382</v>
      </c>
      <c r="M321" s="2" t="s">
        <v>1729</v>
      </c>
      <c r="N321" s="16" t="s">
        <v>1701</v>
      </c>
    </row>
    <row r="322" spans="1:14" s="2" customFormat="1">
      <c r="A322" s="5" t="s">
        <v>1696</v>
      </c>
      <c r="B322" s="2" t="s">
        <v>123</v>
      </c>
      <c r="C322" s="2" t="s">
        <v>17</v>
      </c>
      <c r="D322" s="2" t="s">
        <v>1709</v>
      </c>
      <c r="E322" s="16" t="s">
        <v>1710</v>
      </c>
      <c r="F322" s="5" t="s">
        <v>433</v>
      </c>
      <c r="G322" s="5" t="s">
        <v>1711</v>
      </c>
      <c r="H322" s="2" t="s">
        <v>1699</v>
      </c>
      <c r="I322" s="2" t="s">
        <v>381</v>
      </c>
      <c r="J322" s="2" t="s">
        <v>30</v>
      </c>
      <c r="K322" s="2">
        <v>28401</v>
      </c>
      <c r="L322" s="2" t="s">
        <v>382</v>
      </c>
      <c r="M322" s="2" t="s">
        <v>1712</v>
      </c>
      <c r="N322" s="5" t="s">
        <v>1701</v>
      </c>
    </row>
    <row r="323" spans="1:14" s="2" customFormat="1">
      <c r="A323" s="5" t="s">
        <v>1696</v>
      </c>
      <c r="B323" s="2" t="s">
        <v>1713</v>
      </c>
      <c r="C323" s="2" t="s">
        <v>1714</v>
      </c>
      <c r="D323" s="2" t="s">
        <v>1715</v>
      </c>
      <c r="E323" s="5" t="str">
        <f>HYPERLINK("https://twitter.com/GarethMcGrathSN","@GarethMcGrathSN")</f>
        <v>@GarethMcGrathSN</v>
      </c>
      <c r="F323" s="5" t="s">
        <v>433</v>
      </c>
      <c r="G323" s="5" t="str">
        <f>HYPERLINK("mailto:gareth.mcgrath@starnewsonline.com","gareth.mcgrath@starnewsonline.com")</f>
        <v>gareth.mcgrath@starnewsonline.com</v>
      </c>
      <c r="H323" s="2" t="s">
        <v>1699</v>
      </c>
      <c r="I323" s="2" t="s">
        <v>381</v>
      </c>
      <c r="J323" s="2" t="s">
        <v>30</v>
      </c>
      <c r="K323" s="2">
        <v>28401</v>
      </c>
      <c r="L323" s="2" t="s">
        <v>382</v>
      </c>
      <c r="M323" s="2" t="s">
        <v>1716</v>
      </c>
      <c r="N323" s="5" t="s">
        <v>1701</v>
      </c>
    </row>
    <row r="324" spans="1:14" s="2" customFormat="1">
      <c r="A324" s="5" t="s">
        <v>1696</v>
      </c>
      <c r="B324" s="2" t="s">
        <v>1737</v>
      </c>
      <c r="C324" s="2" t="s">
        <v>1593</v>
      </c>
      <c r="D324" s="2" t="s">
        <v>1126</v>
      </c>
      <c r="E324" s="5" t="str">
        <f>HYPERLINK("https://twitter.com/HunterIngramSN","@HunterIngramSN")</f>
        <v>@HunterIngramSN</v>
      </c>
      <c r="F324" s="5" t="s">
        <v>433</v>
      </c>
      <c r="G324" s="5" t="str">
        <f>HYPERLINK("mailto:hunter.ingram@starnewsonline.com","hunter.ingram@starnewsonline.com")</f>
        <v>hunter.ingram@starnewsonline.com</v>
      </c>
      <c r="H324" s="2" t="s">
        <v>1699</v>
      </c>
      <c r="I324" s="2" t="s">
        <v>381</v>
      </c>
      <c r="J324" s="2" t="s">
        <v>30</v>
      </c>
      <c r="K324" s="2">
        <v>28401</v>
      </c>
      <c r="L324" s="2" t="s">
        <v>382</v>
      </c>
      <c r="M324" s="2" t="s">
        <v>1738</v>
      </c>
      <c r="N324" s="5" t="s">
        <v>1701</v>
      </c>
    </row>
    <row r="325" spans="1:14" s="2" customFormat="1">
      <c r="A325" s="5" t="s">
        <v>1696</v>
      </c>
      <c r="B325" s="2" t="s">
        <v>1697</v>
      </c>
      <c r="C325" s="2" t="s">
        <v>246</v>
      </c>
      <c r="D325" s="2" t="s">
        <v>1698</v>
      </c>
      <c r="E325" s="5" t="str">
        <f>HYPERLINK("https://twitter.com/johnstatonsn?lang=en","@JohnStatonSN")</f>
        <v>@JohnStatonSN</v>
      </c>
      <c r="F325" s="5" t="s">
        <v>433</v>
      </c>
      <c r="G325" s="5" t="str">
        <f>HYPERLINK("mailto:john.staton@starnewsonline.com","john.staton@starnewsonline.com")</f>
        <v>john.staton@starnewsonline.com</v>
      </c>
      <c r="H325" s="2" t="s">
        <v>1699</v>
      </c>
      <c r="I325" s="2" t="s">
        <v>381</v>
      </c>
      <c r="J325" s="2" t="s">
        <v>30</v>
      </c>
      <c r="K325" s="2">
        <v>28401</v>
      </c>
      <c r="L325" s="2" t="s">
        <v>382</v>
      </c>
      <c r="M325" s="2" t="s">
        <v>1700</v>
      </c>
      <c r="N325" s="5" t="s">
        <v>1701</v>
      </c>
    </row>
    <row r="326" spans="1:14" s="2" customFormat="1">
      <c r="A326" s="5" t="s">
        <v>1696</v>
      </c>
      <c r="B326" s="2" t="s">
        <v>353</v>
      </c>
      <c r="C326" s="2" t="s">
        <v>1174</v>
      </c>
      <c r="D326" s="2" t="s">
        <v>1154</v>
      </c>
      <c r="E326" s="16" t="s">
        <v>1710</v>
      </c>
      <c r="F326" s="5" t="s">
        <v>433</v>
      </c>
      <c r="G326" s="5" t="str">
        <f>HYPERLINK("mailto:mike.distelhorst@starnewsonline.com","mike.distelhorst@starnewsonline.com")</f>
        <v>mike.distelhorst@starnewsonline.com</v>
      </c>
      <c r="H326" s="2" t="s">
        <v>1699</v>
      </c>
      <c r="I326" s="2" t="s">
        <v>381</v>
      </c>
      <c r="J326" s="2" t="s">
        <v>30</v>
      </c>
      <c r="K326" s="2">
        <v>28401</v>
      </c>
      <c r="L326" s="2" t="s">
        <v>382</v>
      </c>
      <c r="M326" s="2" t="s">
        <v>1720</v>
      </c>
      <c r="N326" s="5" t="s">
        <v>1701</v>
      </c>
    </row>
    <row r="327" spans="1:14" s="2" customFormat="1">
      <c r="A327" s="5" t="s">
        <v>1696</v>
      </c>
      <c r="B327" s="2" t="s">
        <v>57</v>
      </c>
      <c r="C327" s="2" t="s">
        <v>1706</v>
      </c>
      <c r="D327" s="2" t="s">
        <v>1707</v>
      </c>
      <c r="E327" s="5" t="str">
        <f>HYPERLINK("https://twitter.com/PamSander","@PamSander")</f>
        <v>@PamSander</v>
      </c>
      <c r="F327" s="5" t="s">
        <v>433</v>
      </c>
      <c r="G327" s="5" t="str">
        <f>HYPERLINK("mailto:pam.sander@starnewsonline.com","pam.sander@starnewsonline.com")</f>
        <v>pam.sander@starnewsonline.com</v>
      </c>
      <c r="H327" s="2" t="s">
        <v>1699</v>
      </c>
      <c r="I327" s="2" t="s">
        <v>381</v>
      </c>
      <c r="J327" s="2" t="s">
        <v>30</v>
      </c>
      <c r="K327" s="2">
        <v>28401</v>
      </c>
      <c r="L327" s="2" t="s">
        <v>382</v>
      </c>
      <c r="M327" s="2" t="s">
        <v>1708</v>
      </c>
      <c r="N327" s="5" t="s">
        <v>1701</v>
      </c>
    </row>
    <row r="328" spans="1:14" s="2" customFormat="1">
      <c r="A328" s="5" t="s">
        <v>1696</v>
      </c>
      <c r="B328" s="2" t="s">
        <v>1702</v>
      </c>
      <c r="C328" s="2" t="s">
        <v>1703</v>
      </c>
      <c r="D328" s="2" t="s">
        <v>1704</v>
      </c>
      <c r="E328" s="5" t="str">
        <f>HYPERLINK("https://twitter.com/scottnunn","@scottnunn")</f>
        <v>@scottnunn</v>
      </c>
      <c r="F328" s="5" t="s">
        <v>433</v>
      </c>
      <c r="G328" s="5" t="str">
        <f>HYPERLINK("mailto:scott.nunn@starnewsonline.com","scott.nunn@starnewsonline.com")</f>
        <v>scott.nunn@starnewsonline.com</v>
      </c>
      <c r="H328" s="2" t="s">
        <v>1699</v>
      </c>
      <c r="I328" s="2" t="s">
        <v>381</v>
      </c>
      <c r="J328" s="2" t="s">
        <v>30</v>
      </c>
      <c r="K328" s="2">
        <v>28401</v>
      </c>
      <c r="L328" s="2" t="s">
        <v>382</v>
      </c>
      <c r="M328" s="2" t="s">
        <v>1705</v>
      </c>
      <c r="N328" s="5" t="s">
        <v>1701</v>
      </c>
    </row>
    <row r="329" spans="1:14" s="2" customFormat="1">
      <c r="A329" s="5" t="s">
        <v>1696</v>
      </c>
      <c r="B329" s="2" t="s">
        <v>129</v>
      </c>
      <c r="C329" s="2" t="s">
        <v>537</v>
      </c>
      <c r="D329" s="2" t="s">
        <v>491</v>
      </c>
      <c r="E329" s="5" t="str">
        <f>HYPERLINK("https://twitter.com/SherryJones73","@SherryJones73")</f>
        <v>@SherryJones73</v>
      </c>
      <c r="F329" s="5" t="s">
        <v>433</v>
      </c>
      <c r="G329" s="5" t="str">
        <f>HYPERLINK("mailto:sherry.jones@starnewsonline.com","sherry.jones@starnewsonline.com")</f>
        <v>sherry.jones@starnewsonline.com</v>
      </c>
      <c r="H329" s="2" t="s">
        <v>1699</v>
      </c>
      <c r="I329" s="2" t="s">
        <v>381</v>
      </c>
      <c r="J329" s="2" t="s">
        <v>30</v>
      </c>
      <c r="K329" s="2">
        <v>28401</v>
      </c>
      <c r="L329" s="2" t="s">
        <v>382</v>
      </c>
      <c r="M329" s="2" t="s">
        <v>1717</v>
      </c>
      <c r="N329" s="5" t="s">
        <v>1701</v>
      </c>
    </row>
    <row r="330" spans="1:14" s="2" customFormat="1">
      <c r="A330" s="5" t="s">
        <v>1696</v>
      </c>
      <c r="B330" s="2" t="s">
        <v>289</v>
      </c>
      <c r="C330" s="4"/>
      <c r="D330" s="4"/>
      <c r="E330" s="5" t="str">
        <f>HYPERLINK("https://twitter.com/StarNewsOnline","@StarNewsOnline")</f>
        <v>@StarNewsOnline</v>
      </c>
      <c r="F330" s="5" t="s">
        <v>433</v>
      </c>
      <c r="G330" s="5" t="str">
        <f>HYPERLINK("mailto:breakingnews@starnewsonline.com","breakingnews@starnewsonline.com")</f>
        <v>breakingnews@starnewsonline.com</v>
      </c>
      <c r="H330" s="2" t="s">
        <v>1718</v>
      </c>
      <c r="I330" s="2" t="s">
        <v>381</v>
      </c>
      <c r="J330" s="2" t="s">
        <v>30</v>
      </c>
      <c r="K330" s="2">
        <v>28402</v>
      </c>
      <c r="L330" s="2" t="s">
        <v>382</v>
      </c>
      <c r="M330" s="2" t="s">
        <v>1719</v>
      </c>
      <c r="N330" s="5" t="s">
        <v>1701</v>
      </c>
    </row>
    <row r="331" spans="1:14" s="2" customFormat="1">
      <c r="A331" s="5" t="s">
        <v>1739</v>
      </c>
      <c r="B331" s="2" t="s">
        <v>49</v>
      </c>
      <c r="C331" s="4"/>
      <c r="D331" s="4"/>
      <c r="E331" s="5" t="str">
        <f>HYPERLINK("https://twitter.com/StarNewsOnline","@StarNewsOnline")</f>
        <v>@StarNewsOnline</v>
      </c>
      <c r="F331" s="5" t="s">
        <v>433</v>
      </c>
      <c r="G331" s="5" t="str">
        <f>HYPERLINK("mailto:pam.sander@starnewsonline.com","pam.sander@starnewsonline.com")</f>
        <v>pam.sander@starnewsonline.com</v>
      </c>
      <c r="H331" s="2" t="s">
        <v>1718</v>
      </c>
      <c r="I331" s="2" t="s">
        <v>381</v>
      </c>
      <c r="J331" s="2" t="s">
        <v>30</v>
      </c>
      <c r="K331" s="2">
        <v>28402</v>
      </c>
      <c r="L331" s="2" t="s">
        <v>382</v>
      </c>
      <c r="M331" s="2" t="s">
        <v>1740</v>
      </c>
      <c r="N331" s="5" t="s">
        <v>1701</v>
      </c>
    </row>
    <row r="332" spans="1:14" s="2" customFormat="1">
      <c r="A332" s="5" t="s">
        <v>1741</v>
      </c>
      <c r="B332" s="2" t="s">
        <v>90</v>
      </c>
      <c r="C332" s="2" t="s">
        <v>246</v>
      </c>
      <c r="D332" s="2" t="s">
        <v>1742</v>
      </c>
      <c r="E332" s="16" t="s">
        <v>5210</v>
      </c>
      <c r="F332" s="5" t="s">
        <v>433</v>
      </c>
      <c r="G332" s="16" t="s">
        <v>1743</v>
      </c>
      <c r="H332" s="2" t="s">
        <v>1744</v>
      </c>
      <c r="I332" s="2" t="s">
        <v>1745</v>
      </c>
      <c r="J332" s="2" t="s">
        <v>30</v>
      </c>
      <c r="K332" s="2">
        <v>28677</v>
      </c>
      <c r="L332" s="2" t="s">
        <v>1746</v>
      </c>
      <c r="M332" s="2" t="s">
        <v>1747</v>
      </c>
      <c r="N332" s="16" t="s">
        <v>1748</v>
      </c>
    </row>
    <row r="333" spans="1:14" s="2" customFormat="1">
      <c r="A333" s="5" t="s">
        <v>1741</v>
      </c>
      <c r="B333" s="2" t="s">
        <v>170</v>
      </c>
      <c r="C333" s="2" t="s">
        <v>390</v>
      </c>
      <c r="D333" s="2" t="s">
        <v>1750</v>
      </c>
      <c r="E333" s="16" t="s">
        <v>1751</v>
      </c>
      <c r="F333" s="5" t="s">
        <v>433</v>
      </c>
      <c r="G333" s="16" t="s">
        <v>1752</v>
      </c>
      <c r="H333" s="2" t="s">
        <v>1744</v>
      </c>
      <c r="I333" s="2" t="s">
        <v>1745</v>
      </c>
      <c r="J333" s="2" t="s">
        <v>30</v>
      </c>
      <c r="K333" s="2">
        <v>28677</v>
      </c>
      <c r="L333" s="2" t="s">
        <v>1746</v>
      </c>
      <c r="M333" s="2" t="s">
        <v>1749</v>
      </c>
      <c r="N333" s="16" t="s">
        <v>1748</v>
      </c>
    </row>
    <row r="334" spans="1:14" s="2" customFormat="1">
      <c r="A334" s="5" t="s">
        <v>1741</v>
      </c>
      <c r="B334" s="2" t="s">
        <v>170</v>
      </c>
      <c r="C334" s="2" t="s">
        <v>1753</v>
      </c>
      <c r="D334" s="2" t="s">
        <v>532</v>
      </c>
      <c r="E334" s="16" t="s">
        <v>5210</v>
      </c>
      <c r="F334" s="5" t="s">
        <v>433</v>
      </c>
      <c r="G334" s="16" t="s">
        <v>1754</v>
      </c>
      <c r="H334" s="2" t="s">
        <v>1755</v>
      </c>
      <c r="I334" s="2" t="s">
        <v>1745</v>
      </c>
      <c r="J334" s="2" t="s">
        <v>30</v>
      </c>
      <c r="K334" s="2">
        <v>28677</v>
      </c>
      <c r="L334" s="2" t="s">
        <v>1746</v>
      </c>
      <c r="M334" s="2" t="s">
        <v>1749</v>
      </c>
      <c r="N334" s="16" t="s">
        <v>1748</v>
      </c>
    </row>
    <row r="335" spans="1:14" s="2" customFormat="1">
      <c r="A335" s="5" t="s">
        <v>1741</v>
      </c>
      <c r="B335" s="2" t="s">
        <v>49</v>
      </c>
      <c r="C335" s="4"/>
      <c r="D335" s="4"/>
      <c r="E335" s="5" t="str">
        <f>HYPERLINK("https://twitter.com/statesville","@statesville")</f>
        <v>@statesville</v>
      </c>
      <c r="F335" s="5" t="s">
        <v>433</v>
      </c>
      <c r="G335" s="5" t="str">
        <f>HYPERLINK("mailto:news@statesville.com","news@statesville.com")</f>
        <v>news@statesville.com</v>
      </c>
      <c r="H335" s="2" t="s">
        <v>1744</v>
      </c>
      <c r="I335" s="2" t="s">
        <v>1745</v>
      </c>
      <c r="J335" s="2" t="s">
        <v>30</v>
      </c>
      <c r="K335" s="2">
        <v>28677</v>
      </c>
      <c r="L335" s="2" t="s">
        <v>1746</v>
      </c>
      <c r="M335" s="2" t="s">
        <v>1749</v>
      </c>
      <c r="N335" s="16" t="s">
        <v>1748</v>
      </c>
    </row>
    <row r="336" spans="1:14" s="2" customFormat="1">
      <c r="A336" s="5" t="s">
        <v>1741</v>
      </c>
      <c r="B336" s="2" t="s">
        <v>68</v>
      </c>
      <c r="C336" s="4"/>
      <c r="D336" s="4"/>
      <c r="E336" s="5" t="str">
        <f>HYPERLINK("https://twitter.com/statesville","@statesville")</f>
        <v>@statesville</v>
      </c>
      <c r="F336" s="5" t="s">
        <v>433</v>
      </c>
      <c r="G336" s="5" t="str">
        <f>HYPERLINK("mailto:news@statesville.com","news@statesville.com")</f>
        <v>news@statesville.com</v>
      </c>
      <c r="H336" s="2" t="s">
        <v>1744</v>
      </c>
      <c r="I336" s="2" t="s">
        <v>1745</v>
      </c>
      <c r="J336" s="2" t="s">
        <v>30</v>
      </c>
      <c r="K336" s="2">
        <v>28677</v>
      </c>
      <c r="L336" s="2" t="s">
        <v>1746</v>
      </c>
      <c r="M336" s="2" t="s">
        <v>1749</v>
      </c>
      <c r="N336" s="5" t="s">
        <v>1748</v>
      </c>
    </row>
    <row r="337" spans="1:14" s="2" customFormat="1">
      <c r="A337" s="5" t="s">
        <v>1756</v>
      </c>
      <c r="B337" s="2" t="s">
        <v>170</v>
      </c>
      <c r="C337" s="4" t="s">
        <v>1767</v>
      </c>
      <c r="D337" s="4" t="s">
        <v>1768</v>
      </c>
      <c r="E337" s="5" t="str">
        <f>HYPERLINK("https://twitter.com/charliehallnbsj?lang=en","@CharlieHallNBSJ")</f>
        <v>@CharlieHallNBSJ</v>
      </c>
      <c r="F337" s="5" t="s">
        <v>433</v>
      </c>
      <c r="G337" s="5" t="str">
        <f>HYPERLINK("mailto:charlie.hall@newbernsj.com","charlie.hall@newbernsj.com")</f>
        <v>charlie.hall@newbernsj.com</v>
      </c>
      <c r="H337" s="2" t="s">
        <v>1757</v>
      </c>
      <c r="I337" s="2" t="s">
        <v>1758</v>
      </c>
      <c r="J337" s="2" t="s">
        <v>30</v>
      </c>
      <c r="K337" s="2">
        <v>28562</v>
      </c>
      <c r="L337" s="2" t="s">
        <v>1759</v>
      </c>
      <c r="M337" s="2" t="s">
        <v>1769</v>
      </c>
      <c r="N337" s="5" t="s">
        <v>1761</v>
      </c>
    </row>
    <row r="338" spans="1:14" s="2" customFormat="1">
      <c r="A338" s="5" t="s">
        <v>1756</v>
      </c>
      <c r="B338" s="2" t="s">
        <v>90</v>
      </c>
      <c r="C338" s="4" t="s">
        <v>701</v>
      </c>
      <c r="D338" s="4" t="s">
        <v>1167</v>
      </c>
      <c r="E338" s="5" t="str">
        <f>HYPERLINK("https://twitter.com/NBSunJournal","@NBSunJournal")</f>
        <v>@NBSunJournal</v>
      </c>
      <c r="F338" s="5" t="s">
        <v>433</v>
      </c>
      <c r="G338" s="5" t="s">
        <v>1168</v>
      </c>
      <c r="H338" s="2" t="s">
        <v>1757</v>
      </c>
      <c r="I338" s="2" t="s">
        <v>1758</v>
      </c>
      <c r="J338" s="2" t="s">
        <v>30</v>
      </c>
      <c r="K338" s="2">
        <v>28562</v>
      </c>
      <c r="L338" s="2" t="s">
        <v>1759</v>
      </c>
      <c r="M338" s="2" t="s">
        <v>1760</v>
      </c>
      <c r="N338" s="5" t="s">
        <v>1761</v>
      </c>
    </row>
    <row r="339" spans="1:14" s="2" customFormat="1">
      <c r="A339" s="5" t="s">
        <v>1756</v>
      </c>
      <c r="B339" s="2" t="s">
        <v>129</v>
      </c>
      <c r="C339" s="2" t="s">
        <v>1762</v>
      </c>
      <c r="D339" s="2" t="s">
        <v>1763</v>
      </c>
      <c r="E339" s="5" t="str">
        <f>HYPERLINK("https://twitter.com/NBSunJournal","@NBSunJournal")</f>
        <v>@NBSunJournal</v>
      </c>
      <c r="F339" s="5" t="s">
        <v>433</v>
      </c>
      <c r="G339" s="16" t="s">
        <v>1764</v>
      </c>
      <c r="H339" s="2" t="s">
        <v>1757</v>
      </c>
      <c r="I339" s="2" t="s">
        <v>1758</v>
      </c>
      <c r="J339" s="2" t="s">
        <v>30</v>
      </c>
      <c r="K339" s="2">
        <v>28562</v>
      </c>
      <c r="L339" s="2" t="s">
        <v>1759</v>
      </c>
      <c r="M339" s="2" t="s">
        <v>1765</v>
      </c>
      <c r="N339" s="16" t="s">
        <v>1761</v>
      </c>
    </row>
    <row r="340" spans="1:14" s="2" customFormat="1">
      <c r="A340" s="5" t="s">
        <v>1756</v>
      </c>
      <c r="B340" s="2" t="s">
        <v>49</v>
      </c>
      <c r="C340" s="4"/>
      <c r="D340" s="4"/>
      <c r="E340" s="5" t="str">
        <f>HYPERLINK("https://twitter.com/NBSunJournal","@NBSunJournal")</f>
        <v>@NBSunJournal</v>
      </c>
      <c r="F340" s="5" t="s">
        <v>433</v>
      </c>
      <c r="G340" s="5" t="str">
        <f>HYPERLINK("mailto:sjletters@newbernsj.com","sjletters@newbernsj.com")</f>
        <v>sjletters@newbernsj.com</v>
      </c>
      <c r="H340" s="2" t="s">
        <v>1757</v>
      </c>
      <c r="I340" s="2" t="s">
        <v>1758</v>
      </c>
      <c r="J340" s="2" t="s">
        <v>30</v>
      </c>
      <c r="K340" s="2">
        <v>28562</v>
      </c>
      <c r="L340" s="2" t="s">
        <v>1759</v>
      </c>
      <c r="M340" s="2" t="s">
        <v>1760</v>
      </c>
      <c r="N340" s="5" t="s">
        <v>1761</v>
      </c>
    </row>
    <row r="341" spans="1:14" s="2" customFormat="1">
      <c r="A341" s="5" t="s">
        <v>1756</v>
      </c>
      <c r="B341" s="2" t="s">
        <v>68</v>
      </c>
      <c r="C341" s="4"/>
      <c r="D341" s="4"/>
      <c r="E341" s="5" t="str">
        <f>HYPERLINK("https://twitter.com/NBSunJournal","@NBSunJournal")</f>
        <v>@NBSunJournal</v>
      </c>
      <c r="F341" s="5" t="s">
        <v>433</v>
      </c>
      <c r="G341" s="5"/>
      <c r="H341" s="2" t="s">
        <v>1757</v>
      </c>
      <c r="I341" s="2" t="s">
        <v>1758</v>
      </c>
      <c r="J341" s="2" t="s">
        <v>30</v>
      </c>
      <c r="K341" s="2">
        <v>28562</v>
      </c>
      <c r="L341" s="2" t="s">
        <v>1759</v>
      </c>
      <c r="M341" s="2" t="s">
        <v>1766</v>
      </c>
      <c r="N341" s="5" t="s">
        <v>1761</v>
      </c>
    </row>
    <row r="342" spans="1:14" s="2" customFormat="1">
      <c r="A342" s="5" t="s">
        <v>1770</v>
      </c>
      <c r="B342" s="2" t="s">
        <v>593</v>
      </c>
      <c r="C342" s="2" t="s">
        <v>1779</v>
      </c>
      <c r="D342" s="2" t="s">
        <v>1780</v>
      </c>
      <c r="E342" s="5" t="str">
        <f>HYPERLINK("https://twitter.com/TNIGroves","@TNIGroves")</f>
        <v>@TNIGroves</v>
      </c>
      <c r="F342" s="5" t="s">
        <v>433</v>
      </c>
      <c r="G342" s="5" t="str">
        <f>HYPERLINK("mailto:igroves@thetimesnews.com","igroves@thetimesnews.com")</f>
        <v>igroves@thetimesnews.com</v>
      </c>
      <c r="H342" s="2" t="s">
        <v>1772</v>
      </c>
      <c r="I342" s="2" t="s">
        <v>1773</v>
      </c>
      <c r="J342" s="2" t="s">
        <v>30</v>
      </c>
      <c r="K342" s="2">
        <v>27215</v>
      </c>
      <c r="L342" s="2" t="s">
        <v>178</v>
      </c>
      <c r="M342" s="2" t="s">
        <v>1778</v>
      </c>
      <c r="N342" s="16" t="s">
        <v>1775</v>
      </c>
    </row>
    <row r="343" spans="1:14" s="2" customFormat="1">
      <c r="A343" s="5" t="s">
        <v>1770</v>
      </c>
      <c r="B343" s="2" t="s">
        <v>90</v>
      </c>
      <c r="C343" s="2" t="s">
        <v>1703</v>
      </c>
      <c r="D343" s="2" t="s">
        <v>857</v>
      </c>
      <c r="E343" s="16" t="s">
        <v>1771</v>
      </c>
      <c r="F343" s="5" t="s">
        <v>433</v>
      </c>
      <c r="G343" s="16" t="s">
        <v>1776</v>
      </c>
      <c r="H343" s="2" t="s">
        <v>1772</v>
      </c>
      <c r="I343" s="2" t="s">
        <v>1773</v>
      </c>
      <c r="J343" s="2" t="s">
        <v>30</v>
      </c>
      <c r="K343" s="2">
        <v>27215</v>
      </c>
      <c r="L343" s="2" t="s">
        <v>178</v>
      </c>
      <c r="M343" s="2" t="s">
        <v>1777</v>
      </c>
      <c r="N343" s="5" t="s">
        <v>1775</v>
      </c>
    </row>
    <row r="344" spans="1:14" s="2" customFormat="1">
      <c r="A344" s="5" t="s">
        <v>1770</v>
      </c>
      <c r="B344" s="2" t="s">
        <v>1139</v>
      </c>
      <c r="C344" s="2" t="s">
        <v>116</v>
      </c>
      <c r="D344" s="2" t="s">
        <v>491</v>
      </c>
      <c r="E344" s="16" t="s">
        <v>1771</v>
      </c>
      <c r="F344" s="5" t="s">
        <v>433</v>
      </c>
      <c r="G344" s="5" t="str">
        <f>HYPERLINK("mailto:tjones@thetimesnews.com","tjones@thetimesnews.com")</f>
        <v>tjones@thetimesnews.com</v>
      </c>
      <c r="H344" s="3" t="s">
        <v>1772</v>
      </c>
      <c r="I344" s="2" t="s">
        <v>1773</v>
      </c>
      <c r="J344" s="2" t="s">
        <v>30</v>
      </c>
      <c r="K344" s="2">
        <v>27215</v>
      </c>
      <c r="L344" s="2" t="s">
        <v>178</v>
      </c>
      <c r="M344" s="2" t="s">
        <v>1774</v>
      </c>
      <c r="N344" s="5" t="s">
        <v>1775</v>
      </c>
    </row>
    <row r="345" spans="1:14" s="2" customFormat="1">
      <c r="A345" s="5" t="s">
        <v>1770</v>
      </c>
      <c r="B345" s="2" t="s">
        <v>49</v>
      </c>
      <c r="C345" s="4"/>
      <c r="D345" s="4"/>
      <c r="E345" s="5" t="str">
        <f>HYPERLINK("https://twitter.com/thetimesnews","@thetimesnews")</f>
        <v>@thetimesnews</v>
      </c>
      <c r="F345" s="5" t="s">
        <v>433</v>
      </c>
      <c r="G345" s="16" t="s">
        <v>1776</v>
      </c>
      <c r="H345" s="2" t="s">
        <v>1772</v>
      </c>
      <c r="I345" s="2" t="s">
        <v>1773</v>
      </c>
      <c r="J345" s="2" t="s">
        <v>30</v>
      </c>
      <c r="K345" s="2">
        <v>27215</v>
      </c>
      <c r="L345" s="2" t="s">
        <v>178</v>
      </c>
      <c r="M345" s="2" t="s">
        <v>1778</v>
      </c>
      <c r="N345" s="5" t="s">
        <v>1775</v>
      </c>
    </row>
    <row r="346" spans="1:14" s="2" customFormat="1">
      <c r="A346" s="5" t="s">
        <v>1770</v>
      </c>
      <c r="B346" s="2" t="s">
        <v>68</v>
      </c>
      <c r="C346" s="4"/>
      <c r="D346" s="4"/>
      <c r="E346" s="10" t="str">
        <f>HYPERLINK("https://twitter.com/thetimesnews","@thetimesnews")</f>
        <v>@thetimesnews</v>
      </c>
      <c r="F346" s="5" t="s">
        <v>433</v>
      </c>
      <c r="G346" s="16" t="s">
        <v>1776</v>
      </c>
      <c r="H346" s="2" t="s">
        <v>1772</v>
      </c>
      <c r="I346" s="2" t="s">
        <v>1773</v>
      </c>
      <c r="J346" s="2" t="s">
        <v>30</v>
      </c>
      <c r="K346" s="2">
        <v>27215</v>
      </c>
      <c r="L346" s="2" t="s">
        <v>178</v>
      </c>
      <c r="M346" s="2" t="s">
        <v>1778</v>
      </c>
      <c r="N346" s="5" t="s">
        <v>1775</v>
      </c>
    </row>
    <row r="347" spans="1:14" s="2" customFormat="1">
      <c r="A347" s="5" t="s">
        <v>1781</v>
      </c>
      <c r="B347" s="2" t="s">
        <v>353</v>
      </c>
      <c r="C347" s="2" t="s">
        <v>1792</v>
      </c>
      <c r="D347" s="2" t="s">
        <v>1793</v>
      </c>
      <c r="E347" s="10" t="str">
        <f>HYPERLINK("https://twitter.com/BettyRamsey73","@BettyRamsey73")</f>
        <v>@BettyRamsey73</v>
      </c>
      <c r="F347" s="5" t="s">
        <v>433</v>
      </c>
      <c r="G347" s="5" t="str">
        <f>HYPERLINK("mailto:betty.ramsey@tryondailybulletin.com","betty.ramsey@tryondailybulletin.com")</f>
        <v>betty.ramsey@tryondailybulletin.com</v>
      </c>
      <c r="H347" s="2" t="s">
        <v>1783</v>
      </c>
      <c r="I347" s="2" t="s">
        <v>1784</v>
      </c>
      <c r="J347" s="2" t="s">
        <v>30</v>
      </c>
      <c r="K347" s="2">
        <v>28782</v>
      </c>
      <c r="L347" s="2" t="s">
        <v>1408</v>
      </c>
      <c r="M347" s="2" t="s">
        <v>1785</v>
      </c>
      <c r="N347" s="5" t="s">
        <v>1786</v>
      </c>
    </row>
    <row r="348" spans="1:14" s="2" customFormat="1">
      <c r="A348" s="5" t="s">
        <v>1781</v>
      </c>
      <c r="B348" s="2" t="s">
        <v>673</v>
      </c>
      <c r="C348" s="2" t="s">
        <v>527</v>
      </c>
      <c r="D348" s="2" t="s">
        <v>642</v>
      </c>
      <c r="E348" s="5" t="s">
        <v>5195</v>
      </c>
      <c r="F348" s="5" t="s">
        <v>433</v>
      </c>
      <c r="G348" s="16" t="s">
        <v>1782</v>
      </c>
      <c r="H348" s="2" t="s">
        <v>1783</v>
      </c>
      <c r="I348" s="2" t="s">
        <v>1784</v>
      </c>
      <c r="J348" s="2" t="s">
        <v>30</v>
      </c>
      <c r="K348" s="2">
        <v>28782</v>
      </c>
      <c r="L348" s="2" t="s">
        <v>1408</v>
      </c>
      <c r="M348" s="2" t="s">
        <v>1785</v>
      </c>
      <c r="N348" s="16" t="s">
        <v>1786</v>
      </c>
    </row>
    <row r="349" spans="1:14" s="2" customFormat="1">
      <c r="A349" s="5" t="s">
        <v>1781</v>
      </c>
      <c r="B349" s="2" t="s">
        <v>523</v>
      </c>
      <c r="C349" s="2" t="s">
        <v>1794</v>
      </c>
      <c r="D349" s="2" t="s">
        <v>1795</v>
      </c>
      <c r="E349" s="5" t="s">
        <v>5195</v>
      </c>
      <c r="F349" s="5" t="s">
        <v>433</v>
      </c>
      <c r="G349" s="5" t="str">
        <f>HYPERLINK("mailto:leah.justice@tryondailybulletin.com","leah.justice@tryondailybulletin.com")</f>
        <v>leah.justice@tryondailybulletin.com</v>
      </c>
      <c r="H349" s="2" t="s">
        <v>1783</v>
      </c>
      <c r="I349" s="2" t="s">
        <v>1784</v>
      </c>
      <c r="J349" s="2" t="s">
        <v>30</v>
      </c>
      <c r="K349" s="2">
        <v>28782</v>
      </c>
      <c r="L349" s="2" t="s">
        <v>1408</v>
      </c>
      <c r="M349" s="2" t="s">
        <v>1791</v>
      </c>
      <c r="N349" s="16" t="s">
        <v>1786</v>
      </c>
    </row>
    <row r="350" spans="1:14" s="2" customFormat="1">
      <c r="A350" s="5" t="s">
        <v>1781</v>
      </c>
      <c r="B350" s="2" t="s">
        <v>129</v>
      </c>
      <c r="C350" s="2" t="s">
        <v>1787</v>
      </c>
      <c r="D350" s="2" t="s">
        <v>1788</v>
      </c>
      <c r="E350" s="5" t="s">
        <v>5195</v>
      </c>
      <c r="F350" s="5" t="s">
        <v>433</v>
      </c>
      <c r="G350" s="16" t="s">
        <v>1789</v>
      </c>
      <c r="H350" s="2" t="s">
        <v>1783</v>
      </c>
      <c r="I350" s="2" t="s">
        <v>1784</v>
      </c>
      <c r="J350" s="2" t="s">
        <v>30</v>
      </c>
      <c r="K350" s="2">
        <v>28782</v>
      </c>
      <c r="L350" s="2" t="s">
        <v>1408</v>
      </c>
      <c r="M350" s="2" t="s">
        <v>1790</v>
      </c>
      <c r="N350" s="5" t="s">
        <v>1786</v>
      </c>
    </row>
    <row r="351" spans="1:14" s="2" customFormat="1">
      <c r="A351" s="5" t="s">
        <v>1781</v>
      </c>
      <c r="B351" s="2" t="s">
        <v>68</v>
      </c>
      <c r="C351" s="4"/>
      <c r="D351" s="4"/>
      <c r="E351" s="12" t="str">
        <f>HYPERLINK("https://twitter.com/tryonnews","@tryonnews")</f>
        <v>@tryonnews</v>
      </c>
      <c r="F351" s="5" t="s">
        <v>433</v>
      </c>
      <c r="G351" s="5" t="str">
        <f>HYPERLINK("mailto:news@tryondailybulletin.com","news@tryondailybulletin.com")</f>
        <v>news@tryondailybulletin.com</v>
      </c>
      <c r="H351" s="2" t="s">
        <v>1783</v>
      </c>
      <c r="I351" s="2" t="s">
        <v>1784</v>
      </c>
      <c r="J351" s="2" t="s">
        <v>30</v>
      </c>
      <c r="K351" s="2">
        <v>28782</v>
      </c>
      <c r="L351" s="2" t="s">
        <v>1408</v>
      </c>
      <c r="M351" s="2" t="s">
        <v>1791</v>
      </c>
      <c r="N351" s="5" t="s">
        <v>1786</v>
      </c>
    </row>
    <row r="352" spans="1:14" s="2" customFormat="1">
      <c r="A352" s="5" t="s">
        <v>1796</v>
      </c>
      <c r="B352" s="2" t="s">
        <v>1808</v>
      </c>
      <c r="C352" s="2" t="s">
        <v>1809</v>
      </c>
      <c r="D352" s="2" t="s">
        <v>1810</v>
      </c>
      <c r="E352" s="5" t="str">
        <f>HYPERLINK("https://twitter.com/jeffhampton56","@jeffhampton56")</f>
        <v>@jeffhampton56</v>
      </c>
      <c r="F352" s="5" t="s">
        <v>433</v>
      </c>
      <c r="G352" s="5" t="str">
        <f>HYPERLINK("mailto:jeff.hampton@pilotonline.com","jeff.hampton@pilotonline.com")</f>
        <v>jeff.hampton@pilotonline.com</v>
      </c>
      <c r="H352" s="2" t="s">
        <v>1801</v>
      </c>
      <c r="I352" s="2" t="s">
        <v>1802</v>
      </c>
      <c r="J352" s="2" t="s">
        <v>30</v>
      </c>
      <c r="K352" s="2">
        <v>28782</v>
      </c>
      <c r="L352" s="2" t="s">
        <v>1803</v>
      </c>
      <c r="M352" s="2" t="s">
        <v>1811</v>
      </c>
      <c r="N352" s="16" t="s">
        <v>1805</v>
      </c>
    </row>
    <row r="353" spans="1:14" s="2" customFormat="1">
      <c r="A353" s="5" t="s">
        <v>1796</v>
      </c>
      <c r="B353" s="2" t="s">
        <v>57</v>
      </c>
      <c r="C353" s="2" t="s">
        <v>1797</v>
      </c>
      <c r="D353" s="2" t="s">
        <v>1798</v>
      </c>
      <c r="E353" s="16" t="s">
        <v>1799</v>
      </c>
      <c r="F353" s="5" t="s">
        <v>433</v>
      </c>
      <c r="G353" s="5" t="s">
        <v>1800</v>
      </c>
      <c r="H353" s="2" t="s">
        <v>1801</v>
      </c>
      <c r="I353" s="2" t="s">
        <v>1802</v>
      </c>
      <c r="J353" s="2" t="s">
        <v>30</v>
      </c>
      <c r="K353" s="2">
        <v>28782</v>
      </c>
      <c r="L353" s="2" t="s">
        <v>1803</v>
      </c>
      <c r="M353" s="2" t="s">
        <v>1804</v>
      </c>
      <c r="N353" s="16" t="s">
        <v>1805</v>
      </c>
    </row>
    <row r="354" spans="1:14" s="2" customFormat="1">
      <c r="A354" s="5" t="s">
        <v>1796</v>
      </c>
      <c r="B354" s="2" t="s">
        <v>129</v>
      </c>
      <c r="C354" s="2" t="s">
        <v>757</v>
      </c>
      <c r="D354" s="2" t="s">
        <v>1806</v>
      </c>
      <c r="E354" s="16" t="s">
        <v>1799</v>
      </c>
      <c r="F354" s="5" t="s">
        <v>433</v>
      </c>
      <c r="G354" s="5" t="s">
        <v>1807</v>
      </c>
      <c r="H354" s="2" t="s">
        <v>1801</v>
      </c>
      <c r="I354" s="2" t="s">
        <v>1802</v>
      </c>
      <c r="J354" s="2" t="s">
        <v>30</v>
      </c>
      <c r="K354" s="2">
        <v>28782</v>
      </c>
      <c r="L354" s="2" t="s">
        <v>1803</v>
      </c>
      <c r="M354" s="2" t="s">
        <v>1804</v>
      </c>
      <c r="N354" s="16" t="s">
        <v>1805</v>
      </c>
    </row>
    <row r="355" spans="1:14" s="2" customFormat="1">
      <c r="A355" s="5" t="s">
        <v>1812</v>
      </c>
      <c r="B355" s="2" t="s">
        <v>353</v>
      </c>
      <c r="C355" s="2" t="s">
        <v>1734</v>
      </c>
      <c r="D355" s="2" t="s">
        <v>1820</v>
      </c>
      <c r="E355" s="5" t="str">
        <f>HYPERLINK("https://twitter.com/avansant?lang=en","@avansant")</f>
        <v>@avansant</v>
      </c>
      <c r="F355" s="5" t="s">
        <v>433</v>
      </c>
      <c r="G355" s="5" t="str">
        <f>HYPERLINK("mailto:ashley.vansant@thewashingtondailynews.com","ashley.vansant@thewashingtondailynews.com")</f>
        <v>ashley.vansant@thewashingtondailynews.com</v>
      </c>
      <c r="H355" s="2" t="s">
        <v>1816</v>
      </c>
      <c r="I355" s="2" t="s">
        <v>78</v>
      </c>
      <c r="J355" s="2" t="s">
        <v>30</v>
      </c>
      <c r="K355" s="2">
        <v>27889</v>
      </c>
      <c r="L355" s="2" t="s">
        <v>1817</v>
      </c>
      <c r="M355" s="2" t="s">
        <v>1818</v>
      </c>
      <c r="N355" s="5" t="s">
        <v>1819</v>
      </c>
    </row>
    <row r="356" spans="1:14" s="2" customFormat="1">
      <c r="A356" s="5" t="s">
        <v>1812</v>
      </c>
      <c r="B356" s="2" t="s">
        <v>170</v>
      </c>
      <c r="C356" s="4" t="s">
        <v>1821</v>
      </c>
      <c r="D356" s="4" t="s">
        <v>1822</v>
      </c>
      <c r="E356" s="16" t="s">
        <v>1815</v>
      </c>
      <c r="F356" s="5" t="s">
        <v>433</v>
      </c>
      <c r="G356" s="5" t="s">
        <v>1823</v>
      </c>
      <c r="H356" s="2" t="s">
        <v>1816</v>
      </c>
      <c r="I356" s="2" t="s">
        <v>78</v>
      </c>
      <c r="J356" s="2" t="s">
        <v>30</v>
      </c>
      <c r="K356" s="2">
        <v>27889</v>
      </c>
      <c r="L356" s="2" t="s">
        <v>1817</v>
      </c>
      <c r="M356" s="2" t="s">
        <v>1818</v>
      </c>
      <c r="N356" s="16" t="s">
        <v>1819</v>
      </c>
    </row>
    <row r="357" spans="1:14" s="2" customFormat="1">
      <c r="A357" s="5" t="s">
        <v>1812</v>
      </c>
      <c r="B357" s="2" t="s">
        <v>90</v>
      </c>
      <c r="C357" s="2" t="s">
        <v>1813</v>
      </c>
      <c r="D357" s="2" t="s">
        <v>1814</v>
      </c>
      <c r="E357" s="16" t="s">
        <v>1815</v>
      </c>
      <c r="F357" s="5" t="s">
        <v>433</v>
      </c>
      <c r="G357" s="5" t="str">
        <f>HYPERLINK("mailto:vail.rumley@thewashingtondailynews.com","vail.rumley@thewashingtondailynews.com")</f>
        <v>vail.rumley@thewashingtondailynews.com</v>
      </c>
      <c r="H357" s="2" t="s">
        <v>1816</v>
      </c>
      <c r="I357" s="2" t="s">
        <v>78</v>
      </c>
      <c r="J357" s="2" t="s">
        <v>30</v>
      </c>
      <c r="K357" s="2">
        <v>27889</v>
      </c>
      <c r="L357" s="2" t="s">
        <v>1817</v>
      </c>
      <c r="M357" s="2" t="s">
        <v>1818</v>
      </c>
      <c r="N357" s="5" t="s">
        <v>1819</v>
      </c>
    </row>
    <row r="358" spans="1:14" s="2" customFormat="1">
      <c r="A358" s="5" t="s">
        <v>1812</v>
      </c>
      <c r="B358" s="2" t="s">
        <v>49</v>
      </c>
      <c r="C358" s="4"/>
      <c r="D358" s="4"/>
      <c r="E358" s="5" t="str">
        <f>HYPERLINK("https://twitter.com/WDNweb?ref_src=twsrc%5Egoogle%7Ctwcamp%5Eserp%7Ctwgr%5Eauthor","@WDNweb")</f>
        <v>@WDNweb</v>
      </c>
      <c r="F358" s="5" t="s">
        <v>433</v>
      </c>
      <c r="G358" s="12" t="str">
        <f>HYPERLINK("mailto:news@thewashingtondailynews.com","news@thewashingtondailynews.com")</f>
        <v>news@thewashingtondailynews.com</v>
      </c>
      <c r="H358" s="2" t="s">
        <v>1816</v>
      </c>
      <c r="I358" s="2" t="s">
        <v>78</v>
      </c>
      <c r="J358" s="2" t="s">
        <v>30</v>
      </c>
      <c r="K358" s="2">
        <v>27889</v>
      </c>
      <c r="L358" s="2" t="s">
        <v>1817</v>
      </c>
      <c r="M358" s="2" t="s">
        <v>1818</v>
      </c>
      <c r="N358" s="5" t="s">
        <v>1819</v>
      </c>
    </row>
    <row r="359" spans="1:14" s="2" customFormat="1">
      <c r="A359" s="5" t="s">
        <v>1812</v>
      </c>
      <c r="B359" s="2" t="s">
        <v>68</v>
      </c>
      <c r="C359" s="4"/>
      <c r="D359" s="4"/>
      <c r="E359" s="5" t="str">
        <f>HYPERLINK("https://twitter.com/WDNweb?ref_src=twsrc%5Egoogle%7Ctwcamp%5Eserp%7Ctwgr%5Eauthor","@WDNweb")</f>
        <v>@WDNweb</v>
      </c>
      <c r="F359" s="5" t="s">
        <v>433</v>
      </c>
      <c r="G359" s="5" t="str">
        <f>HYPERLINK("mailto:news@thewashingtondailynews.com","news@thewashingtondailynews.com")</f>
        <v>news@thewashingtondailynews.com</v>
      </c>
      <c r="H359" s="2" t="s">
        <v>1816</v>
      </c>
      <c r="I359" s="2" t="s">
        <v>78</v>
      </c>
      <c r="J359" s="2" t="s">
        <v>30</v>
      </c>
      <c r="K359" s="2">
        <v>27889</v>
      </c>
      <c r="L359" s="2" t="s">
        <v>1817</v>
      </c>
      <c r="M359" s="2" t="s">
        <v>1818</v>
      </c>
      <c r="N359" s="5" t="s">
        <v>1819</v>
      </c>
    </row>
    <row r="360" spans="1:14" s="2" customFormat="1">
      <c r="A360" s="5" t="s">
        <v>1824</v>
      </c>
      <c r="B360" s="2" t="s">
        <v>170</v>
      </c>
      <c r="C360" s="4" t="s">
        <v>1841</v>
      </c>
      <c r="D360" s="4" t="s">
        <v>1842</v>
      </c>
      <c r="E360" s="5" t="str">
        <f>HYPERLINK("https://twitter.com/BrieHandgraaf","@BrieHandgraaf")</f>
        <v>@BrieHandgraaf</v>
      </c>
      <c r="F360" s="5" t="s">
        <v>433</v>
      </c>
      <c r="G360" s="5" t="str">
        <f>HYPERLINK("mailto:bhandgraaf@wilsontimes.com","bhandgraaf@wilsontimes.com")</f>
        <v>bhandgraaf@wilsontimes.com</v>
      </c>
      <c r="H360" s="2" t="s">
        <v>1827</v>
      </c>
      <c r="I360" s="2" t="s">
        <v>29</v>
      </c>
      <c r="J360" s="2" t="s">
        <v>30</v>
      </c>
      <c r="K360" s="2">
        <v>27893</v>
      </c>
      <c r="L360" s="2" t="s">
        <v>29</v>
      </c>
      <c r="M360" s="2" t="s">
        <v>1843</v>
      </c>
      <c r="N360" s="5" t="s">
        <v>1829</v>
      </c>
    </row>
    <row r="361" spans="1:14" s="2" customFormat="1">
      <c r="A361" s="5" t="s">
        <v>1824</v>
      </c>
      <c r="B361" s="2" t="s">
        <v>1178</v>
      </c>
      <c r="C361" s="2" t="s">
        <v>1836</v>
      </c>
      <c r="D361" s="2" t="s">
        <v>1837</v>
      </c>
      <c r="E361" s="5" t="str">
        <f>HYPERLINK("https://twitter.com/corey_friedman","@corey_friedman")</f>
        <v>@corey_friedman</v>
      </c>
      <c r="F361" s="5" t="s">
        <v>433</v>
      </c>
      <c r="G361" s="5" t="str">
        <f>HYPERLINK("mailto:cfriedman@wilsontimes.com","cfriedman@wilsontimes.com")</f>
        <v>cfriedman@wilsontimes.com</v>
      </c>
      <c r="H361" s="2" t="s">
        <v>1827</v>
      </c>
      <c r="I361" s="2" t="s">
        <v>29</v>
      </c>
      <c r="J361" s="2" t="s">
        <v>30</v>
      </c>
      <c r="K361" s="2">
        <v>27893</v>
      </c>
      <c r="L361" s="2" t="s">
        <v>29</v>
      </c>
      <c r="M361" s="2" t="s">
        <v>1835</v>
      </c>
      <c r="N361" s="5" t="s">
        <v>1829</v>
      </c>
    </row>
    <row r="362" spans="1:14" s="2" customFormat="1">
      <c r="A362" s="5" t="s">
        <v>1824</v>
      </c>
      <c r="B362" s="2" t="s">
        <v>170</v>
      </c>
      <c r="C362" s="2" t="s">
        <v>1833</v>
      </c>
      <c r="D362" s="2" t="s">
        <v>29</v>
      </c>
      <c r="E362" s="16" t="s">
        <v>1826</v>
      </c>
      <c r="F362" s="5" t="s">
        <v>433</v>
      </c>
      <c r="G362" s="5" t="s">
        <v>1834</v>
      </c>
      <c r="H362" s="2" t="s">
        <v>1827</v>
      </c>
      <c r="I362" s="2" t="s">
        <v>29</v>
      </c>
      <c r="J362" s="2" t="s">
        <v>30</v>
      </c>
      <c r="K362" s="2">
        <v>27893</v>
      </c>
      <c r="L362" s="2" t="s">
        <v>29</v>
      </c>
      <c r="M362" s="2" t="s">
        <v>1835</v>
      </c>
      <c r="N362" s="5" t="s">
        <v>1829</v>
      </c>
    </row>
    <row r="363" spans="1:14" s="2" customFormat="1">
      <c r="A363" s="5" t="s">
        <v>1824</v>
      </c>
      <c r="B363" s="2" t="s">
        <v>820</v>
      </c>
      <c r="C363" s="2" t="s">
        <v>809</v>
      </c>
      <c r="D363" s="2" t="s">
        <v>1825</v>
      </c>
      <c r="E363" s="16" t="s">
        <v>1826</v>
      </c>
      <c r="F363" s="5" t="s">
        <v>433</v>
      </c>
      <c r="G363" s="5" t="str">
        <f>HYPERLINK("mailto:lisa@wilsontimes.com","lisa@wilsontimes.com")</f>
        <v>lisa@wilsontimes.com</v>
      </c>
      <c r="H363" s="2" t="s">
        <v>1827</v>
      </c>
      <c r="I363" s="2" t="s">
        <v>29</v>
      </c>
      <c r="J363" s="2" t="s">
        <v>30</v>
      </c>
      <c r="K363" s="2">
        <v>27893</v>
      </c>
      <c r="L363" s="2" t="s">
        <v>29</v>
      </c>
      <c r="M363" s="2" t="s">
        <v>1828</v>
      </c>
      <c r="N363" s="16" t="s">
        <v>1829</v>
      </c>
    </row>
    <row r="364" spans="1:14" s="2" customFormat="1">
      <c r="A364" s="5" t="s">
        <v>1824</v>
      </c>
      <c r="B364" s="2" t="s">
        <v>1830</v>
      </c>
      <c r="C364" s="2" t="s">
        <v>884</v>
      </c>
      <c r="D364" s="2" t="s">
        <v>1831</v>
      </c>
      <c r="E364" s="16" t="s">
        <v>1826</v>
      </c>
      <c r="F364" s="5" t="s">
        <v>433</v>
      </c>
      <c r="G364" s="5" t="str">
        <f>HYPERLINK("mailto:mpd@wilsontimes.com","mpd@wilsontimes.com")</f>
        <v>mpd@wilsontimes.com</v>
      </c>
      <c r="H364" s="2" t="s">
        <v>1827</v>
      </c>
      <c r="I364" s="2" t="s">
        <v>29</v>
      </c>
      <c r="J364" s="2" t="s">
        <v>30</v>
      </c>
      <c r="K364" s="2">
        <v>27889</v>
      </c>
      <c r="L364" s="2" t="s">
        <v>29</v>
      </c>
      <c r="M364" s="2" t="s">
        <v>1832</v>
      </c>
      <c r="N364" s="5" t="s">
        <v>1829</v>
      </c>
    </row>
    <row r="365" spans="1:14" s="2" customFormat="1">
      <c r="A365" s="5" t="s">
        <v>1824</v>
      </c>
      <c r="B365" s="2" t="s">
        <v>170</v>
      </c>
      <c r="C365" s="4" t="s">
        <v>1844</v>
      </c>
      <c r="D365" s="4" t="s">
        <v>1845</v>
      </c>
      <c r="E365" s="5" t="str">
        <f>HYPERLINK("https://twitter.com/livie80","@livie80")</f>
        <v>@livie80</v>
      </c>
      <c r="F365" s="5" t="s">
        <v>433</v>
      </c>
      <c r="G365" s="5" t="str">
        <f>HYPERLINK("mailto:olivia@wilsontimes.com","olivia@wilsontimes.com")</f>
        <v>olivia@wilsontimes.com</v>
      </c>
      <c r="H365" s="2" t="s">
        <v>1827</v>
      </c>
      <c r="I365" s="2" t="s">
        <v>29</v>
      </c>
      <c r="J365" s="2" t="s">
        <v>30</v>
      </c>
      <c r="K365" s="2">
        <v>27893</v>
      </c>
      <c r="L365" s="2" t="s">
        <v>29</v>
      </c>
      <c r="M365" s="2" t="s">
        <v>1846</v>
      </c>
      <c r="N365" s="5" t="s">
        <v>1829</v>
      </c>
    </row>
    <row r="366" spans="1:14" s="2" customFormat="1">
      <c r="A366" s="5" t="s">
        <v>1824</v>
      </c>
      <c r="B366" s="2" t="s">
        <v>49</v>
      </c>
      <c r="C366" s="4"/>
      <c r="D366" s="4"/>
      <c r="E366" s="5" t="str">
        <f>HYPERLINK("https://twitter.com/TheWilsonTimes","@TheWilsonTimes")</f>
        <v>@TheWilsonTimes</v>
      </c>
      <c r="F366" s="5" t="s">
        <v>433</v>
      </c>
      <c r="G366" s="5" t="str">
        <f>HYPERLINK("mailto:editor@wilsontimes.com","editor@wilsontimes.com")</f>
        <v>editor@wilsontimes.com</v>
      </c>
      <c r="H366" s="2" t="s">
        <v>1838</v>
      </c>
      <c r="I366" s="2" t="s">
        <v>29</v>
      </c>
      <c r="J366" s="2" t="s">
        <v>30</v>
      </c>
      <c r="K366" s="2">
        <v>27893</v>
      </c>
      <c r="L366" s="2" t="s">
        <v>29</v>
      </c>
      <c r="M366" s="2" t="s">
        <v>1839</v>
      </c>
      <c r="N366" s="5" t="s">
        <v>1829</v>
      </c>
    </row>
    <row r="367" spans="1:14" s="2" customFormat="1">
      <c r="A367" s="5" t="s">
        <v>1824</v>
      </c>
      <c r="B367" s="2" t="s">
        <v>68</v>
      </c>
      <c r="C367" s="4"/>
      <c r="D367" s="4"/>
      <c r="E367" s="5" t="str">
        <f>HYPERLINK("https://twitter.com/TheWilsonTimes","@TheWilsonTimes")</f>
        <v>@TheWilsonTimes</v>
      </c>
      <c r="F367" s="5" t="s">
        <v>433</v>
      </c>
      <c r="G367" s="5" t="str">
        <f>HYPERLINK("mailto:editor@wilsontimes.com","editor@wilsontimes.com")</f>
        <v>editor@wilsontimes.com</v>
      </c>
      <c r="H367" s="2" t="s">
        <v>1838</v>
      </c>
      <c r="I367" s="2" t="s">
        <v>29</v>
      </c>
      <c r="J367" s="2" t="s">
        <v>30</v>
      </c>
      <c r="K367" s="2">
        <v>27893</v>
      </c>
      <c r="L367" s="2" t="s">
        <v>29</v>
      </c>
      <c r="M367" s="2" t="s">
        <v>1840</v>
      </c>
      <c r="N367" s="5" t="s">
        <v>1829</v>
      </c>
    </row>
    <row r="368" spans="1:14" s="2" customFormat="1">
      <c r="A368" s="5" t="s">
        <v>1847</v>
      </c>
      <c r="B368" s="2" t="s">
        <v>353</v>
      </c>
      <c r="C368" s="4" t="s">
        <v>1494</v>
      </c>
      <c r="D368" s="4" t="s">
        <v>27</v>
      </c>
      <c r="E368" s="5" t="str">
        <f>HYPERLINK("https://twitter.com/JournalNow","@JournalNow")</f>
        <v>@JournalNow</v>
      </c>
      <c r="F368" s="5" t="s">
        <v>433</v>
      </c>
      <c r="G368" s="16" t="s">
        <v>1495</v>
      </c>
      <c r="H368" s="2" t="s">
        <v>1850</v>
      </c>
      <c r="I368" s="2" t="s">
        <v>291</v>
      </c>
      <c r="J368" s="2" t="s">
        <v>30</v>
      </c>
      <c r="K368" s="2">
        <v>27893</v>
      </c>
      <c r="L368" s="2" t="s">
        <v>292</v>
      </c>
      <c r="M368" s="2" t="s">
        <v>1496</v>
      </c>
      <c r="N368" s="16" t="s">
        <v>1852</v>
      </c>
    </row>
    <row r="369" spans="1:14" s="2" customFormat="1">
      <c r="A369" s="5" t="s">
        <v>1847</v>
      </c>
      <c r="B369" s="2" t="s">
        <v>129</v>
      </c>
      <c r="C369" s="2" t="s">
        <v>1217</v>
      </c>
      <c r="D369" s="2" t="s">
        <v>1857</v>
      </c>
      <c r="E369" s="5" t="str">
        <f>HYPERLINK("https://twitter.com/JournalNow","@JournalNow")</f>
        <v>@JournalNow</v>
      </c>
      <c r="F369" s="5" t="s">
        <v>433</v>
      </c>
      <c r="G369" s="5" t="str">
        <f>HYPERLINK("mailto:amorrissey@wsjournal.com","amorrissey@wsjournal.com")</f>
        <v>amorrissey@wsjournal.com</v>
      </c>
      <c r="H369" s="2" t="s">
        <v>1850</v>
      </c>
      <c r="I369" s="2" t="s">
        <v>291</v>
      </c>
      <c r="J369" s="2" t="s">
        <v>30</v>
      </c>
      <c r="K369" s="2">
        <v>27101</v>
      </c>
      <c r="L369" s="2" t="s">
        <v>292</v>
      </c>
      <c r="M369" s="2" t="s">
        <v>1858</v>
      </c>
      <c r="N369" s="5" t="s">
        <v>1852</v>
      </c>
    </row>
    <row r="370" spans="1:14" s="2" customFormat="1">
      <c r="A370" s="5" t="s">
        <v>1847</v>
      </c>
      <c r="B370" s="2" t="s">
        <v>938</v>
      </c>
      <c r="C370" s="2" t="s">
        <v>1865</v>
      </c>
      <c r="D370" s="2" t="s">
        <v>257</v>
      </c>
      <c r="E370" s="5" t="str">
        <f>HYPERLINK("https://twitter.com/fdanielWSJ","@fdanielWSJ")</f>
        <v>@fdanielWSJ</v>
      </c>
      <c r="F370" s="5" t="s">
        <v>433</v>
      </c>
      <c r="G370" s="5" t="str">
        <f>HYPERLINK("mailto:fdaniel@wsjournal.com","fdaniel@wsjournal.com")</f>
        <v>fdaniel@wsjournal.com</v>
      </c>
      <c r="H370" s="2" t="s">
        <v>1850</v>
      </c>
      <c r="I370" s="2" t="s">
        <v>291</v>
      </c>
      <c r="J370" s="2" t="s">
        <v>30</v>
      </c>
      <c r="K370" s="2">
        <v>27101</v>
      </c>
      <c r="L370" s="2" t="s">
        <v>292</v>
      </c>
      <c r="M370" s="2" t="s">
        <v>1866</v>
      </c>
      <c r="N370" s="5" t="s">
        <v>1852</v>
      </c>
    </row>
    <row r="371" spans="1:14" s="2" customFormat="1">
      <c r="A371" s="5" t="s">
        <v>1847</v>
      </c>
      <c r="B371" s="2" t="s">
        <v>1859</v>
      </c>
      <c r="C371" s="2" t="s">
        <v>485</v>
      </c>
      <c r="D371" s="2" t="s">
        <v>1849</v>
      </c>
      <c r="E371" s="5" t="str">
        <f>HYPERLINK("https://twitter.com/JournalNow","@JournalNow")</f>
        <v>@JournalNow</v>
      </c>
      <c r="F371" s="5" t="s">
        <v>433</v>
      </c>
      <c r="G371" s="5" t="str">
        <f>HYPERLINK("mailto:jyoung@wsjournal.com","jyoung@wsjournal.com")</f>
        <v>jyoung@wsjournal.com</v>
      </c>
      <c r="H371" s="2" t="s">
        <v>1850</v>
      </c>
      <c r="I371" s="2" t="s">
        <v>291</v>
      </c>
      <c r="J371" s="2" t="s">
        <v>30</v>
      </c>
      <c r="K371" s="2">
        <v>27101</v>
      </c>
      <c r="L371" s="2" t="s">
        <v>292</v>
      </c>
      <c r="M371" s="2" t="s">
        <v>1860</v>
      </c>
      <c r="N371" s="5" t="s">
        <v>1852</v>
      </c>
    </row>
    <row r="372" spans="1:14" s="2" customFormat="1">
      <c r="A372" s="5" t="s">
        <v>1847</v>
      </c>
      <c r="B372" s="2" t="s">
        <v>1693</v>
      </c>
      <c r="C372" s="2" t="s">
        <v>1876</v>
      </c>
      <c r="D372" s="2" t="s">
        <v>1877</v>
      </c>
      <c r="E372" s="5" t="str">
        <f>HYPERLINK("https://twitter.com/JournalNow","@JournalNow")</f>
        <v>@JournalNow</v>
      </c>
      <c r="F372" s="5" t="s">
        <v>433</v>
      </c>
      <c r="G372" s="16" t="s">
        <v>1878</v>
      </c>
      <c r="H372" s="2" t="s">
        <v>1850</v>
      </c>
      <c r="I372" s="2" t="s">
        <v>291</v>
      </c>
      <c r="J372" s="2" t="s">
        <v>30</v>
      </c>
      <c r="K372" s="2">
        <v>27101</v>
      </c>
      <c r="L372" s="2" t="s">
        <v>292</v>
      </c>
      <c r="M372" s="2" t="s">
        <v>1879</v>
      </c>
      <c r="N372" s="5" t="s">
        <v>1852</v>
      </c>
    </row>
    <row r="373" spans="1:14" s="2" customFormat="1">
      <c r="A373" s="5" t="s">
        <v>1847</v>
      </c>
      <c r="B373" s="2" t="s">
        <v>1139</v>
      </c>
      <c r="C373" s="2" t="s">
        <v>1848</v>
      </c>
      <c r="D373" s="2" t="s">
        <v>1849</v>
      </c>
      <c r="E373" s="5" t="str">
        <f>HYPERLINK("https://twitter.com/JournalNow","@JournalNow")</f>
        <v>@JournalNow</v>
      </c>
      <c r="F373" s="5" t="s">
        <v>433</v>
      </c>
      <c r="G373" s="5" t="str">
        <f>HYPERLINK("mailto:dyoung@wsjournal.com","dyoung@wsjournal.com")</f>
        <v>dyoung@wsjournal.com</v>
      </c>
      <c r="H373" s="2" t="s">
        <v>1850</v>
      </c>
      <c r="I373" s="2" t="s">
        <v>291</v>
      </c>
      <c r="J373" s="2" t="s">
        <v>30</v>
      </c>
      <c r="K373" s="2">
        <v>27101</v>
      </c>
      <c r="L373" s="2" t="s">
        <v>292</v>
      </c>
      <c r="M373" s="2" t="s">
        <v>1851</v>
      </c>
      <c r="N373" s="5" t="s">
        <v>1852</v>
      </c>
    </row>
    <row r="374" spans="1:14" s="2" customFormat="1">
      <c r="A374" s="5" t="s">
        <v>1847</v>
      </c>
      <c r="B374" s="2" t="s">
        <v>170</v>
      </c>
      <c r="C374" s="2" t="s">
        <v>246</v>
      </c>
      <c r="D374" s="2" t="s">
        <v>1861</v>
      </c>
      <c r="E374" s="5" t="str">
        <f>HYPERLINK("https://twitter.com/jhintonWSJ","@jhintonWSJ")</f>
        <v>@jhintonWSJ</v>
      </c>
      <c r="F374" s="5" t="s">
        <v>433</v>
      </c>
      <c r="G374" s="5" t="str">
        <f>HYPERLINK("mailto:jhinton@wsjournal.com","jhinton@wsjournal.com")</f>
        <v>jhinton@wsjournal.com</v>
      </c>
      <c r="H374" s="2" t="s">
        <v>1850</v>
      </c>
      <c r="I374" s="2" t="s">
        <v>291</v>
      </c>
      <c r="J374" s="2" t="s">
        <v>30</v>
      </c>
      <c r="K374" s="2">
        <v>27101</v>
      </c>
      <c r="L374" s="2" t="s">
        <v>292</v>
      </c>
      <c r="M374" s="2" t="s">
        <v>1862</v>
      </c>
      <c r="N374" s="5" t="s">
        <v>1852</v>
      </c>
    </row>
    <row r="375" spans="1:14" s="2" customFormat="1">
      <c r="A375" s="5" t="s">
        <v>1847</v>
      </c>
      <c r="B375" s="2" t="s">
        <v>1873</v>
      </c>
      <c r="C375" s="2" t="s">
        <v>809</v>
      </c>
      <c r="D375" s="2" t="s">
        <v>1874</v>
      </c>
      <c r="E375" s="5" t="str">
        <f>HYPERLINK("https://twitter.com/JournalNow","@JournalNow")</f>
        <v>@JournalNow</v>
      </c>
      <c r="F375" s="5" t="s">
        <v>433</v>
      </c>
      <c r="G375" s="5" t="str">
        <f>HYPERLINK("mailto:lshu@wsjournal.com","lshu@wsjournal.com")</f>
        <v>lshu@wsjournal.com</v>
      </c>
      <c r="H375" s="2" t="s">
        <v>1850</v>
      </c>
      <c r="I375" s="2" t="s">
        <v>291</v>
      </c>
      <c r="J375" s="2" t="s">
        <v>30</v>
      </c>
      <c r="K375" s="2">
        <v>27101</v>
      </c>
      <c r="L375" s="2" t="s">
        <v>292</v>
      </c>
      <c r="M375" s="2" t="s">
        <v>1875</v>
      </c>
      <c r="N375" s="5" t="s">
        <v>1852</v>
      </c>
    </row>
    <row r="376" spans="1:14" s="2" customFormat="1">
      <c r="A376" s="5" t="s">
        <v>1847</v>
      </c>
      <c r="B376" s="2" t="s">
        <v>593</v>
      </c>
      <c r="C376" s="2" t="s">
        <v>313</v>
      </c>
      <c r="D376" s="2" t="s">
        <v>1867</v>
      </c>
      <c r="E376" s="5" t="str">
        <f>HYPERLINK("https://twitter.com/mhewlettWSJ","@mhewlettWSJ")</f>
        <v>@mhewlettWSJ</v>
      </c>
      <c r="F376" s="5" t="s">
        <v>433</v>
      </c>
      <c r="G376" s="5" t="str">
        <f>HYPERLINK("mailto:mhewlett@wsjournal.com","mhewlett@wsjournal.com")</f>
        <v>mhewlett@wsjournal.com</v>
      </c>
      <c r="H376" s="2" t="s">
        <v>1850</v>
      </c>
      <c r="I376" s="2" t="s">
        <v>291</v>
      </c>
      <c r="J376" s="2" t="s">
        <v>30</v>
      </c>
      <c r="K376" s="2">
        <v>27101</v>
      </c>
      <c r="L376" s="2" t="s">
        <v>292</v>
      </c>
      <c r="M376" s="2" t="s">
        <v>1868</v>
      </c>
      <c r="N376" s="5" t="s">
        <v>1852</v>
      </c>
    </row>
    <row r="377" spans="1:14" s="2" customFormat="1">
      <c r="A377" s="5" t="s">
        <v>1847</v>
      </c>
      <c r="B377" s="2" t="s">
        <v>827</v>
      </c>
      <c r="C377" s="2" t="s">
        <v>313</v>
      </c>
      <c r="D377" s="2" t="s">
        <v>856</v>
      </c>
      <c r="E377" s="5" t="str">
        <f>HYPERLINK("https://twitter.com/JournalNow","@JournalNow")</f>
        <v>@JournalNow</v>
      </c>
      <c r="F377" s="5" t="s">
        <v>433</v>
      </c>
      <c r="G377" s="5" t="str">
        <f>HYPERLINK("mailto:mscott@wsjournal.com","mscott@wsjournal.com")</f>
        <v>mscott@wsjournal.com</v>
      </c>
      <c r="H377" s="2" t="s">
        <v>1850</v>
      </c>
      <c r="I377" s="2" t="s">
        <v>291</v>
      </c>
      <c r="J377" s="2" t="s">
        <v>30</v>
      </c>
      <c r="K377" s="2">
        <v>27101</v>
      </c>
      <c r="L377" s="2" t="s">
        <v>292</v>
      </c>
      <c r="M377" s="2" t="s">
        <v>1855</v>
      </c>
      <c r="N377" s="5" t="s">
        <v>1852</v>
      </c>
    </row>
    <row r="378" spans="1:14" s="2" customFormat="1">
      <c r="A378" s="5" t="s">
        <v>1847</v>
      </c>
      <c r="B378" s="2" t="s">
        <v>938</v>
      </c>
      <c r="C378" s="2" t="s">
        <v>1377</v>
      </c>
      <c r="D378" s="2" t="s">
        <v>1863</v>
      </c>
      <c r="E378" s="5" t="str">
        <f>HYPERLINK("https://twitter.com/rcraverWSJ","@rcraverWSJ")</f>
        <v>@rcraverWSJ</v>
      </c>
      <c r="F378" s="5" t="s">
        <v>433</v>
      </c>
      <c r="G378" s="5" t="str">
        <f>HYPERLINK("mailto:rcraver@wsjournal.com","rcraver@wsjournal.com")</f>
        <v>rcraver@wsjournal.com</v>
      </c>
      <c r="H378" s="2" t="s">
        <v>1850</v>
      </c>
      <c r="I378" s="2" t="s">
        <v>291</v>
      </c>
      <c r="J378" s="2" t="s">
        <v>30</v>
      </c>
      <c r="K378" s="2">
        <v>27101</v>
      </c>
      <c r="L378" s="2" t="s">
        <v>292</v>
      </c>
      <c r="M378" s="2" t="s">
        <v>1864</v>
      </c>
      <c r="N378" s="5" t="s">
        <v>1852</v>
      </c>
    </row>
    <row r="379" spans="1:14" s="2" customFormat="1">
      <c r="A379" s="5" t="s">
        <v>1847</v>
      </c>
      <c r="B379" s="2" t="s">
        <v>1853</v>
      </c>
      <c r="C379" s="2" t="s">
        <v>856</v>
      </c>
      <c r="D379" s="2" t="s">
        <v>300</v>
      </c>
      <c r="E379" s="5" t="str">
        <f>HYPERLINK("https://twitter.com/scottsextonwsj","@scottsextonwsj")</f>
        <v>@scottsextonwsj</v>
      </c>
      <c r="F379" s="5" t="s">
        <v>433</v>
      </c>
      <c r="G379" s="5" t="str">
        <f>HYPERLINK("mailto:ssexton@wsjournal.com","ssexton@wsjournal.com")</f>
        <v>ssexton@wsjournal.com</v>
      </c>
      <c r="H379" s="2" t="s">
        <v>1850</v>
      </c>
      <c r="I379" s="2" t="s">
        <v>291</v>
      </c>
      <c r="J379" s="2" t="s">
        <v>30</v>
      </c>
      <c r="K379" s="2">
        <v>27101</v>
      </c>
      <c r="L379" s="2" t="s">
        <v>292</v>
      </c>
      <c r="M379" s="2" t="s">
        <v>1854</v>
      </c>
      <c r="N379" s="5" t="s">
        <v>1852</v>
      </c>
    </row>
    <row r="380" spans="1:14" s="2" customFormat="1">
      <c r="A380" s="5" t="s">
        <v>1847</v>
      </c>
      <c r="B380" s="2" t="s">
        <v>847</v>
      </c>
      <c r="C380" s="2" t="s">
        <v>1869</v>
      </c>
      <c r="D380" s="2" t="s">
        <v>1870</v>
      </c>
      <c r="E380" s="5" t="str">
        <f>HYPERLINK("https://twitter.com/JournalNow","@JournalNow")</f>
        <v>@JournalNow</v>
      </c>
      <c r="F380" s="5" t="s">
        <v>433</v>
      </c>
      <c r="G380" s="16" t="s">
        <v>1871</v>
      </c>
      <c r="H380" s="2" t="s">
        <v>1850</v>
      </c>
      <c r="I380" s="2" t="s">
        <v>291</v>
      </c>
      <c r="J380" s="2" t="s">
        <v>30</v>
      </c>
      <c r="K380" s="2">
        <v>27101</v>
      </c>
      <c r="L380" s="2" t="s">
        <v>292</v>
      </c>
      <c r="M380" s="2" t="s">
        <v>1872</v>
      </c>
      <c r="N380" s="5" t="s">
        <v>1852</v>
      </c>
    </row>
    <row r="381" spans="1:14" s="2" customFormat="1">
      <c r="A381" s="5" t="s">
        <v>1847</v>
      </c>
      <c r="B381" s="2" t="s">
        <v>1693</v>
      </c>
      <c r="C381" s="2" t="s">
        <v>1880</v>
      </c>
      <c r="D381" s="2" t="s">
        <v>1849</v>
      </c>
      <c r="E381" s="5" t="str">
        <f>HYPERLINK("https://twitter.com/wyoungWSJ","@wyoungWSJ")</f>
        <v>@wyoungWSJ</v>
      </c>
      <c r="F381" s="5" t="s">
        <v>433</v>
      </c>
      <c r="G381" s="5" t="str">
        <f>HYPERLINK("mailto:wyoung@wsjournal.com ","wyoung@wsjournal.com ")</f>
        <v xml:space="preserve">wyoung@wsjournal.com </v>
      </c>
      <c r="H381" s="2" t="s">
        <v>1850</v>
      </c>
      <c r="I381" s="2" t="s">
        <v>291</v>
      </c>
      <c r="J381" s="2" t="s">
        <v>30</v>
      </c>
      <c r="K381" s="2">
        <v>27101</v>
      </c>
      <c r="L381" s="2" t="s">
        <v>292</v>
      </c>
      <c r="M381" s="2" t="s">
        <v>1881</v>
      </c>
      <c r="N381" s="5" t="s">
        <v>1852</v>
      </c>
    </row>
    <row r="382" spans="1:14" s="2" customFormat="1">
      <c r="A382" s="5" t="s">
        <v>1847</v>
      </c>
      <c r="B382" s="2" t="s">
        <v>49</v>
      </c>
      <c r="C382" s="4"/>
      <c r="D382" s="4"/>
      <c r="E382" s="5" t="str">
        <f>HYPERLINK("https://twitter.com/JournalNow","@JournalNow")</f>
        <v>@JournalNow</v>
      </c>
      <c r="F382" s="5" t="s">
        <v>433</v>
      </c>
      <c r="G382" s="5" t="str">
        <f>HYPERLINK("mailto:letters@wsjournal.com","letters@wsjournal.com")</f>
        <v>letters@wsjournal.com</v>
      </c>
      <c r="H382" s="2" t="s">
        <v>1850</v>
      </c>
      <c r="I382" s="2" t="s">
        <v>291</v>
      </c>
      <c r="J382" s="2" t="s">
        <v>30</v>
      </c>
      <c r="K382" s="2">
        <v>27101</v>
      </c>
      <c r="L382" s="2" t="s">
        <v>292</v>
      </c>
      <c r="M382" s="2" t="s">
        <v>1856</v>
      </c>
      <c r="N382" s="5" t="s">
        <v>1852</v>
      </c>
    </row>
    <row r="383" spans="1:14" s="2" customFormat="1">
      <c r="A383" s="5" t="s">
        <v>1847</v>
      </c>
      <c r="B383" s="2" t="s">
        <v>68</v>
      </c>
      <c r="C383" s="4"/>
      <c r="D383" s="4"/>
      <c r="E383" s="5" t="str">
        <f>HYPERLINK("https://twitter.com/JournalNow","@JournalNow")</f>
        <v>@JournalNow</v>
      </c>
      <c r="F383" s="5" t="s">
        <v>433</v>
      </c>
      <c r="G383" s="5" t="str">
        <f>HYPERLINK("mailto:news@wsjournal.com","news@wsjournal.com")</f>
        <v>news@wsjournal.com</v>
      </c>
      <c r="H383" s="2" t="s">
        <v>1850</v>
      </c>
      <c r="I383" s="2" t="s">
        <v>291</v>
      </c>
      <c r="J383" s="2" t="s">
        <v>30</v>
      </c>
      <c r="K383" s="2">
        <v>27101</v>
      </c>
      <c r="L383" s="2" t="s">
        <v>292</v>
      </c>
      <c r="M383" s="2" t="s">
        <v>1856</v>
      </c>
      <c r="N383" s="5" t="s">
        <v>1852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E50" sqref="E50"/>
    </sheetView>
  </sheetViews>
  <sheetFormatPr defaultRowHeight="15"/>
  <sheetData>
    <row r="1" spans="1:14" s="2" customFormat="1">
      <c r="A1" s="5" t="s">
        <v>5227</v>
      </c>
      <c r="B1" s="2" t="s">
        <v>68</v>
      </c>
      <c r="E1" s="16" t="s">
        <v>1882</v>
      </c>
      <c r="F1" s="5" t="s">
        <v>53</v>
      </c>
      <c r="G1" s="16" t="s">
        <v>1883</v>
      </c>
      <c r="I1" s="2" t="s">
        <v>226</v>
      </c>
      <c r="J1" s="2" t="s">
        <v>30</v>
      </c>
      <c r="L1" s="2" t="s">
        <v>227</v>
      </c>
      <c r="N1" s="16" t="s">
        <v>1884</v>
      </c>
    </row>
    <row r="2" spans="1:14" s="2" customFormat="1">
      <c r="A2" s="5" t="s">
        <v>1885</v>
      </c>
      <c r="B2" s="2" t="s">
        <v>90</v>
      </c>
      <c r="C2" s="2" t="s">
        <v>92</v>
      </c>
      <c r="D2" s="2" t="s">
        <v>1886</v>
      </c>
      <c r="E2" s="16" t="s">
        <v>1887</v>
      </c>
      <c r="F2" s="5" t="s">
        <v>53</v>
      </c>
      <c r="G2" s="16" t="s">
        <v>1888</v>
      </c>
      <c r="H2" s="3"/>
      <c r="I2" s="2" t="s">
        <v>305</v>
      </c>
      <c r="J2" s="2" t="s">
        <v>30</v>
      </c>
      <c r="L2" s="2" t="s">
        <v>306</v>
      </c>
      <c r="N2" s="16" t="s">
        <v>1889</v>
      </c>
    </row>
    <row r="3" spans="1:14" s="2" customFormat="1">
      <c r="A3" s="5" t="s">
        <v>1890</v>
      </c>
      <c r="B3" s="2" t="s">
        <v>90</v>
      </c>
      <c r="C3" s="2" t="s">
        <v>1891</v>
      </c>
      <c r="D3" s="2" t="s">
        <v>1663</v>
      </c>
      <c r="E3" s="16" t="s">
        <v>1892</v>
      </c>
      <c r="F3" s="5" t="s">
        <v>53</v>
      </c>
      <c r="G3" s="16" t="s">
        <v>1893</v>
      </c>
      <c r="H3" s="3"/>
      <c r="I3" s="2" t="s">
        <v>305</v>
      </c>
      <c r="L3" s="2" t="s">
        <v>306</v>
      </c>
      <c r="N3" s="5" t="s">
        <v>437</v>
      </c>
    </row>
    <row r="4" spans="1:14" s="2" customFormat="1">
      <c r="A4" s="5" t="s">
        <v>1894</v>
      </c>
      <c r="B4" s="2" t="s">
        <v>68</v>
      </c>
      <c r="C4" s="4" t="s">
        <v>1895</v>
      </c>
      <c r="D4" s="4" t="s">
        <v>1896</v>
      </c>
      <c r="E4" s="12" t="s">
        <v>5195</v>
      </c>
      <c r="F4" s="5" t="s">
        <v>53</v>
      </c>
      <c r="G4" s="5" t="s">
        <v>1897</v>
      </c>
      <c r="I4" s="2" t="s">
        <v>305</v>
      </c>
      <c r="L4" s="2" t="s">
        <v>306</v>
      </c>
      <c r="N4" s="16" t="s">
        <v>1898</v>
      </c>
    </row>
    <row r="5" spans="1:14" s="2" customFormat="1">
      <c r="A5" s="5" t="s">
        <v>1899</v>
      </c>
      <c r="B5" s="2" t="s">
        <v>353</v>
      </c>
      <c r="C5" s="2" t="s">
        <v>92</v>
      </c>
      <c r="D5" s="2" t="s">
        <v>884</v>
      </c>
      <c r="E5" s="12" t="s">
        <v>1900</v>
      </c>
      <c r="F5" s="5" t="s">
        <v>53</v>
      </c>
      <c r="G5" s="12" t="str">
        <f>HYPERLINK("mailto:david@thetribunepapers.com","david@thetribunepapers.com")</f>
        <v>david@thetribunepapers.com</v>
      </c>
      <c r="H5" s="3" t="s">
        <v>15</v>
      </c>
      <c r="I5" s="2" t="s">
        <v>305</v>
      </c>
      <c r="J5" s="2" t="s">
        <v>15</v>
      </c>
      <c r="K5" s="2" t="s">
        <v>15</v>
      </c>
      <c r="L5" s="2" t="s">
        <v>306</v>
      </c>
      <c r="N5" s="16" t="s">
        <v>1901</v>
      </c>
    </row>
    <row r="6" spans="1:14" s="2" customFormat="1">
      <c r="A6" s="5" t="s">
        <v>1902</v>
      </c>
      <c r="B6" s="2" t="s">
        <v>90</v>
      </c>
      <c r="C6" s="4" t="s">
        <v>1891</v>
      </c>
      <c r="D6" s="4" t="s">
        <v>1663</v>
      </c>
      <c r="E6" s="16" t="s">
        <v>1903</v>
      </c>
      <c r="F6" s="5" t="s">
        <v>53</v>
      </c>
      <c r="G6" s="5" t="s">
        <v>1904</v>
      </c>
      <c r="I6" s="2" t="s">
        <v>305</v>
      </c>
      <c r="L6" s="2" t="s">
        <v>306</v>
      </c>
      <c r="N6" s="16" t="s">
        <v>1905</v>
      </c>
    </row>
    <row r="7" spans="1:14" s="2" customFormat="1">
      <c r="A7" s="5" t="s">
        <v>1906</v>
      </c>
      <c r="B7" s="2" t="s">
        <v>99</v>
      </c>
      <c r="C7" s="2" t="s">
        <v>15</v>
      </c>
      <c r="D7" s="2" t="s">
        <v>15</v>
      </c>
      <c r="E7" s="16" t="s">
        <v>5189</v>
      </c>
      <c r="F7" s="5" t="s">
        <v>53</v>
      </c>
      <c r="G7" s="16" t="s">
        <v>1907</v>
      </c>
      <c r="H7" s="2" t="s">
        <v>15</v>
      </c>
      <c r="I7" s="2" t="s">
        <v>226</v>
      </c>
      <c r="J7" s="2" t="s">
        <v>30</v>
      </c>
      <c r="L7" s="2" t="s">
        <v>227</v>
      </c>
      <c r="M7" s="2" t="s">
        <v>1908</v>
      </c>
      <c r="N7" s="16" t="s">
        <v>1909</v>
      </c>
    </row>
    <row r="8" spans="1:14" s="2" customFormat="1">
      <c r="A8" s="5" t="s">
        <v>1910</v>
      </c>
      <c r="B8" s="2" t="s">
        <v>1919</v>
      </c>
      <c r="C8" s="2" t="s">
        <v>1920</v>
      </c>
      <c r="D8" s="2" t="s">
        <v>1921</v>
      </c>
      <c r="E8" s="16" t="s">
        <v>1922</v>
      </c>
      <c r="F8" s="5" t="s">
        <v>53</v>
      </c>
      <c r="G8" s="5" t="str">
        <f>HYPERLINK("mailto:anewsome@carolinapublicpress.org","anewsome@carolinapublicpress.org")</f>
        <v>anewsome@carolinapublicpress.org</v>
      </c>
      <c r="H8" s="2" t="s">
        <v>15</v>
      </c>
      <c r="I8" s="2" t="s">
        <v>305</v>
      </c>
      <c r="J8" s="2" t="s">
        <v>30</v>
      </c>
      <c r="L8" s="2" t="s">
        <v>306</v>
      </c>
      <c r="M8" s="2" t="s">
        <v>1923</v>
      </c>
      <c r="N8" s="5" t="s">
        <v>1915</v>
      </c>
    </row>
    <row r="9" spans="1:14" s="2" customFormat="1">
      <c r="A9" s="5" t="s">
        <v>1910</v>
      </c>
      <c r="B9" s="2" t="s">
        <v>129</v>
      </c>
      <c r="C9" s="2" t="s">
        <v>1924</v>
      </c>
      <c r="D9" s="2" t="s">
        <v>532</v>
      </c>
      <c r="E9" s="16" t="s">
        <v>5190</v>
      </c>
      <c r="F9" s="5" t="s">
        <v>53</v>
      </c>
      <c r="G9" s="5" t="str">
        <f>HYPERLINK("mailto:ftaylor@carolinapublicpress.org","ftaylor@carolinapublicpress.org")</f>
        <v>ftaylor@carolinapublicpress.org</v>
      </c>
      <c r="I9" s="2" t="s">
        <v>305</v>
      </c>
      <c r="J9" s="2" t="s">
        <v>30</v>
      </c>
      <c r="L9" s="2" t="s">
        <v>306</v>
      </c>
      <c r="M9" s="2" t="s">
        <v>1925</v>
      </c>
      <c r="N9" s="5" t="s">
        <v>1915</v>
      </c>
    </row>
    <row r="10" spans="1:14" s="2" customFormat="1">
      <c r="A10" s="5" t="s">
        <v>1910</v>
      </c>
      <c r="B10" s="2" t="s">
        <v>1936</v>
      </c>
      <c r="C10" s="2" t="s">
        <v>1937</v>
      </c>
      <c r="D10" s="2" t="s">
        <v>1938</v>
      </c>
      <c r="E10" s="16" t="s">
        <v>5190</v>
      </c>
      <c r="F10" s="5" t="s">
        <v>53</v>
      </c>
      <c r="G10" s="16" t="s">
        <v>1939</v>
      </c>
      <c r="H10" s="3" t="s">
        <v>15</v>
      </c>
      <c r="I10" s="2" t="s">
        <v>305</v>
      </c>
      <c r="J10" s="2" t="s">
        <v>30</v>
      </c>
      <c r="L10" s="2" t="s">
        <v>306</v>
      </c>
      <c r="M10" s="2" t="s">
        <v>1914</v>
      </c>
      <c r="N10" s="16" t="s">
        <v>1915</v>
      </c>
    </row>
    <row r="11" spans="1:14" s="2" customFormat="1">
      <c r="A11" s="5" t="s">
        <v>1910</v>
      </c>
      <c r="B11" s="2" t="s">
        <v>170</v>
      </c>
      <c r="C11" s="2" t="s">
        <v>1930</v>
      </c>
      <c r="D11" s="2" t="s">
        <v>1931</v>
      </c>
      <c r="E11" s="16" t="s">
        <v>5190</v>
      </c>
      <c r="F11" s="5" t="s">
        <v>53</v>
      </c>
      <c r="G11" s="16" t="s">
        <v>1932</v>
      </c>
      <c r="H11" s="2" t="s">
        <v>15</v>
      </c>
      <c r="I11" s="2" t="s">
        <v>305</v>
      </c>
      <c r="J11" s="2" t="s">
        <v>30</v>
      </c>
      <c r="L11" s="2" t="s">
        <v>306</v>
      </c>
      <c r="M11" s="2" t="s">
        <v>1914</v>
      </c>
      <c r="N11" s="5" t="s">
        <v>1915</v>
      </c>
    </row>
    <row r="12" spans="1:14" s="2" customFormat="1">
      <c r="A12" s="5" t="s">
        <v>1910</v>
      </c>
      <c r="B12" s="2" t="s">
        <v>612</v>
      </c>
      <c r="C12" s="2" t="s">
        <v>1351</v>
      </c>
      <c r="D12" s="2" t="s">
        <v>1933</v>
      </c>
      <c r="E12" s="16" t="s">
        <v>5190</v>
      </c>
      <c r="F12" s="5" t="s">
        <v>53</v>
      </c>
      <c r="G12" s="16" t="s">
        <v>1934</v>
      </c>
      <c r="H12" s="2" t="s">
        <v>15</v>
      </c>
      <c r="I12" s="2" t="s">
        <v>305</v>
      </c>
      <c r="J12" s="2" t="s">
        <v>30</v>
      </c>
      <c r="L12" s="2" t="s">
        <v>306</v>
      </c>
      <c r="M12" s="2" t="s">
        <v>1935</v>
      </c>
      <c r="N12" s="5" t="s">
        <v>1915</v>
      </c>
    </row>
    <row r="13" spans="1:14" s="2" customFormat="1">
      <c r="A13" s="5" t="s">
        <v>1910</v>
      </c>
      <c r="B13" s="2" t="s">
        <v>1916</v>
      </c>
      <c r="C13" s="2" t="s">
        <v>1917</v>
      </c>
      <c r="D13" s="2" t="s">
        <v>390</v>
      </c>
      <c r="E13" s="5" t="s">
        <v>1918</v>
      </c>
      <c r="F13" s="5" t="s">
        <v>53</v>
      </c>
      <c r="G13" s="5" t="str">
        <f>HYPERLINK("mailto:kross@carolinapublicpress.org","kross@carolinapublicpress.org")</f>
        <v>kross@carolinapublicpress.org</v>
      </c>
      <c r="I13" s="2" t="s">
        <v>305</v>
      </c>
      <c r="J13" s="2" t="s">
        <v>30</v>
      </c>
      <c r="L13" s="2" t="s">
        <v>306</v>
      </c>
      <c r="M13" s="2" t="s">
        <v>1914</v>
      </c>
      <c r="N13" s="5" t="s">
        <v>1915</v>
      </c>
    </row>
    <row r="14" spans="1:14" s="2" customFormat="1">
      <c r="A14" s="5" t="s">
        <v>1910</v>
      </c>
      <c r="B14" s="2" t="s">
        <v>1911</v>
      </c>
      <c r="C14" s="2" t="s">
        <v>497</v>
      </c>
      <c r="D14" s="2" t="s">
        <v>1912</v>
      </c>
      <c r="E14" s="16" t="s">
        <v>5190</v>
      </c>
      <c r="F14" s="5" t="s">
        <v>53</v>
      </c>
      <c r="G14" s="16" t="s">
        <v>1913</v>
      </c>
      <c r="H14" s="2" t="s">
        <v>15</v>
      </c>
      <c r="I14" s="2" t="s">
        <v>305</v>
      </c>
      <c r="J14" s="2" t="s">
        <v>30</v>
      </c>
      <c r="L14" s="2" t="s">
        <v>306</v>
      </c>
      <c r="M14" s="2" t="s">
        <v>1914</v>
      </c>
      <c r="N14" s="5" t="s">
        <v>1915</v>
      </c>
    </row>
    <row r="15" spans="1:14" s="2" customFormat="1">
      <c r="A15" s="5" t="s">
        <v>1910</v>
      </c>
      <c r="B15" s="2" t="s">
        <v>1926</v>
      </c>
      <c r="C15" s="2" t="s">
        <v>916</v>
      </c>
      <c r="D15" s="2" t="s">
        <v>1927</v>
      </c>
      <c r="E15" s="16" t="s">
        <v>5190</v>
      </c>
      <c r="F15" s="5" t="s">
        <v>53</v>
      </c>
      <c r="G15" s="16" t="s">
        <v>1928</v>
      </c>
      <c r="H15" s="2" t="s">
        <v>15</v>
      </c>
      <c r="I15" s="2" t="s">
        <v>305</v>
      </c>
      <c r="J15" s="2" t="s">
        <v>30</v>
      </c>
      <c r="L15" s="2" t="s">
        <v>306</v>
      </c>
      <c r="M15" s="2" t="s">
        <v>1929</v>
      </c>
      <c r="N15" s="16" t="s">
        <v>1915</v>
      </c>
    </row>
    <row r="16" spans="1:14" s="2" customFormat="1">
      <c r="A16" s="5" t="s">
        <v>1940</v>
      </c>
      <c r="B16" s="2" t="s">
        <v>1947</v>
      </c>
      <c r="C16" s="2" t="s">
        <v>1966</v>
      </c>
      <c r="D16" s="2" t="s">
        <v>1967</v>
      </c>
      <c r="E16" s="16" t="s">
        <v>5191</v>
      </c>
      <c r="F16" s="5" t="s">
        <v>53</v>
      </c>
      <c r="G16" s="16" t="s">
        <v>1968</v>
      </c>
      <c r="H16" s="2" t="s">
        <v>15</v>
      </c>
      <c r="I16" s="2" t="s">
        <v>322</v>
      </c>
      <c r="J16" s="2" t="s">
        <v>30</v>
      </c>
      <c r="L16" s="2" t="s">
        <v>334</v>
      </c>
      <c r="N16" s="5" t="s">
        <v>1944</v>
      </c>
    </row>
    <row r="17" spans="1:14" s="2" customFormat="1">
      <c r="A17" s="5" t="s">
        <v>1940</v>
      </c>
      <c r="B17" s="2" t="s">
        <v>1947</v>
      </c>
      <c r="C17" s="2" t="s">
        <v>1053</v>
      </c>
      <c r="D17" s="2" t="s">
        <v>803</v>
      </c>
      <c r="E17" s="5" t="str">
        <f>HYPERLINK("https://twitter.com/andrew_dunn","@andrew_dunn")</f>
        <v>@andrew_dunn</v>
      </c>
      <c r="F17" s="5" t="s">
        <v>53</v>
      </c>
      <c r="G17" s="5" t="str">
        <f>HYPERLINK("mailto:andrew@charlotteagenda.com","andrew@charlotteagenda.com")</f>
        <v>andrew@charlotteagenda.com</v>
      </c>
      <c r="H17" s="2" t="s">
        <v>15</v>
      </c>
      <c r="I17" s="2" t="s">
        <v>322</v>
      </c>
      <c r="J17" s="2" t="s">
        <v>30</v>
      </c>
      <c r="L17" s="2" t="s">
        <v>334</v>
      </c>
      <c r="N17" s="5" t="s">
        <v>1944</v>
      </c>
    </row>
    <row r="18" spans="1:14" s="2" customFormat="1">
      <c r="A18" s="5" t="s">
        <v>1940</v>
      </c>
      <c r="B18" s="2" t="s">
        <v>1947</v>
      </c>
      <c r="C18" s="2" t="s">
        <v>1953</v>
      </c>
      <c r="D18" s="2" t="s">
        <v>1954</v>
      </c>
      <c r="E18" s="16" t="s">
        <v>5191</v>
      </c>
      <c r="F18" s="5" t="s">
        <v>53</v>
      </c>
      <c r="G18" s="16" t="s">
        <v>1955</v>
      </c>
      <c r="H18" s="2" t="s">
        <v>15</v>
      </c>
      <c r="I18" s="2" t="s">
        <v>322</v>
      </c>
      <c r="J18" s="2" t="s">
        <v>30</v>
      </c>
      <c r="L18" s="2" t="s">
        <v>334</v>
      </c>
      <c r="N18" s="5" t="s">
        <v>1944</v>
      </c>
    </row>
    <row r="19" spans="1:14" s="2" customFormat="1">
      <c r="A19" s="5" t="s">
        <v>1940</v>
      </c>
      <c r="B19" s="2" t="s">
        <v>1947</v>
      </c>
      <c r="C19" s="2" t="s">
        <v>1969</v>
      </c>
      <c r="D19" s="2" t="s">
        <v>1970</v>
      </c>
      <c r="E19" s="16" t="s">
        <v>5191</v>
      </c>
      <c r="F19" s="5" t="s">
        <v>53</v>
      </c>
      <c r="G19" s="16" t="s">
        <v>1971</v>
      </c>
      <c r="H19" s="2" t="s">
        <v>15</v>
      </c>
      <c r="I19" s="2" t="s">
        <v>322</v>
      </c>
      <c r="J19" s="2" t="s">
        <v>30</v>
      </c>
      <c r="L19" s="2" t="s">
        <v>334</v>
      </c>
      <c r="N19" s="5" t="s">
        <v>1944</v>
      </c>
    </row>
    <row r="20" spans="1:14" s="2" customFormat="1">
      <c r="A20" s="5" t="s">
        <v>1940</v>
      </c>
      <c r="B20" s="2" t="s">
        <v>1947</v>
      </c>
      <c r="C20" s="2" t="s">
        <v>1950</v>
      </c>
      <c r="D20" s="2" t="s">
        <v>1951</v>
      </c>
      <c r="E20" s="16" t="s">
        <v>5191</v>
      </c>
      <c r="F20" s="5" t="s">
        <v>53</v>
      </c>
      <c r="G20" s="16" t="s">
        <v>1952</v>
      </c>
      <c r="H20" s="2" t="s">
        <v>15</v>
      </c>
      <c r="I20" s="2" t="s">
        <v>322</v>
      </c>
      <c r="J20" s="2" t="s">
        <v>30</v>
      </c>
      <c r="L20" s="2" t="s">
        <v>334</v>
      </c>
      <c r="N20" s="16" t="s">
        <v>1944</v>
      </c>
    </row>
    <row r="21" spans="1:14" s="2" customFormat="1">
      <c r="A21" s="5" t="s">
        <v>1940</v>
      </c>
      <c r="B21" s="2" t="s">
        <v>1947</v>
      </c>
      <c r="C21" s="2" t="s">
        <v>1972</v>
      </c>
      <c r="D21" s="2" t="s">
        <v>1973</v>
      </c>
      <c r="E21" s="5" t="s">
        <v>1974</v>
      </c>
      <c r="F21" s="5" t="s">
        <v>53</v>
      </c>
      <c r="G21" s="16" t="s">
        <v>1975</v>
      </c>
      <c r="H21" s="2" t="s">
        <v>15</v>
      </c>
      <c r="I21" s="2" t="s">
        <v>322</v>
      </c>
      <c r="J21" s="2" t="s">
        <v>30</v>
      </c>
      <c r="L21" s="2" t="s">
        <v>334</v>
      </c>
      <c r="N21" s="5" t="s">
        <v>1944</v>
      </c>
    </row>
    <row r="22" spans="1:14" s="2" customFormat="1">
      <c r="A22" s="5" t="s">
        <v>1940</v>
      </c>
      <c r="B22" s="2" t="s">
        <v>1941</v>
      </c>
      <c r="C22" s="2" t="s">
        <v>447</v>
      </c>
      <c r="D22" s="2" t="s">
        <v>1942</v>
      </c>
      <c r="E22" s="5" t="str">
        <f>HYPERLINK("https://twitter.com/katie_levans","@katie_levans")</f>
        <v>@katie_levans</v>
      </c>
      <c r="F22" s="5" t="s">
        <v>53</v>
      </c>
      <c r="G22" s="16" t="s">
        <v>1943</v>
      </c>
      <c r="H22" s="2" t="s">
        <v>15</v>
      </c>
      <c r="I22" s="2" t="s">
        <v>322</v>
      </c>
      <c r="J22" s="2" t="s">
        <v>30</v>
      </c>
      <c r="L22" s="2" t="s">
        <v>334</v>
      </c>
      <c r="N22" s="5" t="s">
        <v>1944</v>
      </c>
    </row>
    <row r="23" spans="1:14" s="2" customFormat="1">
      <c r="A23" s="5" t="s">
        <v>1940</v>
      </c>
      <c r="B23" s="2" t="s">
        <v>1976</v>
      </c>
      <c r="C23" s="2" t="s">
        <v>447</v>
      </c>
      <c r="D23" s="2" t="s">
        <v>1977</v>
      </c>
      <c r="E23" s="5" t="str">
        <f>HYPERLINK("https://twitter.com/katieperalta","@katieperalta")</f>
        <v>@katieperalta</v>
      </c>
      <c r="F23" s="5" t="s">
        <v>53</v>
      </c>
      <c r="G23" s="5" t="s">
        <v>1943</v>
      </c>
      <c r="H23" s="2" t="s">
        <v>15</v>
      </c>
      <c r="I23" s="2" t="s">
        <v>322</v>
      </c>
      <c r="J23" s="2" t="s">
        <v>30</v>
      </c>
      <c r="K23" s="2">
        <v>28202</v>
      </c>
      <c r="L23" s="2" t="s">
        <v>334</v>
      </c>
      <c r="M23" s="2" t="s">
        <v>15</v>
      </c>
      <c r="N23" s="5" t="s">
        <v>1944</v>
      </c>
    </row>
    <row r="24" spans="1:14" s="2" customFormat="1">
      <c r="A24" s="5" t="s">
        <v>1940</v>
      </c>
      <c r="B24" s="2" t="s">
        <v>1947</v>
      </c>
      <c r="C24" s="2" t="s">
        <v>1963</v>
      </c>
      <c r="D24" s="2" t="s">
        <v>1964</v>
      </c>
      <c r="E24" s="16" t="s">
        <v>5191</v>
      </c>
      <c r="F24" s="5" t="s">
        <v>53</v>
      </c>
      <c r="G24" s="16" t="s">
        <v>1965</v>
      </c>
      <c r="H24" s="2" t="s">
        <v>15</v>
      </c>
      <c r="I24" s="2" t="s">
        <v>322</v>
      </c>
      <c r="J24" s="2" t="s">
        <v>30</v>
      </c>
      <c r="L24" s="2" t="s">
        <v>334</v>
      </c>
      <c r="N24" s="5" t="s">
        <v>1944</v>
      </c>
    </row>
    <row r="25" spans="1:14" s="2" customFormat="1">
      <c r="A25" s="5" t="s">
        <v>1940</v>
      </c>
      <c r="B25" s="2" t="s">
        <v>1947</v>
      </c>
      <c r="C25" s="2" t="s">
        <v>1959</v>
      </c>
      <c r="D25" s="2" t="s">
        <v>1960</v>
      </c>
      <c r="E25" s="5" t="s">
        <v>1961</v>
      </c>
      <c r="F25" s="5" t="s">
        <v>53</v>
      </c>
      <c r="G25" s="16" t="s">
        <v>1962</v>
      </c>
      <c r="H25" s="2" t="s">
        <v>15</v>
      </c>
      <c r="I25" s="2" t="s">
        <v>322</v>
      </c>
      <c r="J25" s="2" t="s">
        <v>30</v>
      </c>
      <c r="L25" s="2" t="s">
        <v>334</v>
      </c>
      <c r="N25" s="5" t="s">
        <v>1944</v>
      </c>
    </row>
    <row r="26" spans="1:14" s="2" customFormat="1">
      <c r="A26" s="5" t="s">
        <v>1940</v>
      </c>
      <c r="B26" s="2" t="s">
        <v>1947</v>
      </c>
      <c r="C26" s="2" t="s">
        <v>1948</v>
      </c>
      <c r="D26" s="2" t="s">
        <v>196</v>
      </c>
      <c r="E26" s="16" t="s">
        <v>5191</v>
      </c>
      <c r="F26" s="5" t="s">
        <v>53</v>
      </c>
      <c r="G26" s="16" t="s">
        <v>1949</v>
      </c>
      <c r="H26" s="2" t="s">
        <v>15</v>
      </c>
      <c r="I26" s="2" t="s">
        <v>322</v>
      </c>
      <c r="J26" s="2" t="s">
        <v>30</v>
      </c>
      <c r="L26" s="2" t="s">
        <v>334</v>
      </c>
      <c r="N26" s="16" t="s">
        <v>1944</v>
      </c>
    </row>
    <row r="27" spans="1:14" s="2" customFormat="1">
      <c r="A27" s="5" t="s">
        <v>1940</v>
      </c>
      <c r="B27" s="2" t="s">
        <v>1947</v>
      </c>
      <c r="C27" s="2" t="s">
        <v>1956</v>
      </c>
      <c r="D27" s="2" t="s">
        <v>1957</v>
      </c>
      <c r="E27" s="16" t="s">
        <v>5191</v>
      </c>
      <c r="F27" s="5" t="s">
        <v>53</v>
      </c>
      <c r="G27" s="16" t="s">
        <v>1958</v>
      </c>
      <c r="H27" s="2" t="s">
        <v>15</v>
      </c>
      <c r="I27" s="2" t="s">
        <v>322</v>
      </c>
      <c r="J27" s="2" t="s">
        <v>30</v>
      </c>
      <c r="L27" s="2" t="s">
        <v>334</v>
      </c>
      <c r="N27" s="5" t="s">
        <v>1944</v>
      </c>
    </row>
    <row r="28" spans="1:14" s="2" customFormat="1">
      <c r="A28" s="5" t="s">
        <v>1940</v>
      </c>
      <c r="B28" s="2" t="s">
        <v>353</v>
      </c>
      <c r="C28" s="2" t="s">
        <v>1787</v>
      </c>
      <c r="D28" s="2" t="s">
        <v>971</v>
      </c>
      <c r="E28" s="16" t="s">
        <v>1945</v>
      </c>
      <c r="F28" s="5" t="s">
        <v>53</v>
      </c>
      <c r="G28" s="16" t="s">
        <v>1946</v>
      </c>
      <c r="H28" s="2" t="s">
        <v>15</v>
      </c>
      <c r="I28" s="2" t="s">
        <v>322</v>
      </c>
      <c r="J28" s="2" t="s">
        <v>30</v>
      </c>
      <c r="L28" s="2" t="s">
        <v>334</v>
      </c>
      <c r="N28" s="5" t="s">
        <v>1944</v>
      </c>
    </row>
    <row r="29" spans="1:14" s="2" customFormat="1">
      <c r="A29" s="5" t="s">
        <v>1978</v>
      </c>
      <c r="B29" s="2" t="s">
        <v>90</v>
      </c>
      <c r="C29" s="2" t="s">
        <v>1979</v>
      </c>
      <c r="D29" s="2" t="s">
        <v>1980</v>
      </c>
      <c r="E29" s="5" t="s">
        <v>1981</v>
      </c>
      <c r="F29" s="5" t="s">
        <v>53</v>
      </c>
      <c r="G29" s="5" t="s">
        <v>1982</v>
      </c>
      <c r="H29" s="2" t="s">
        <v>1983</v>
      </c>
      <c r="I29" s="2" t="s">
        <v>322</v>
      </c>
      <c r="J29" s="2" t="s">
        <v>30</v>
      </c>
      <c r="K29" s="2">
        <v>28206</v>
      </c>
      <c r="L29" s="2" t="s">
        <v>334</v>
      </c>
      <c r="M29" s="2" t="s">
        <v>1984</v>
      </c>
      <c r="N29" s="16" t="s">
        <v>1985</v>
      </c>
    </row>
    <row r="30" spans="1:14" s="2" customFormat="1">
      <c r="A30" s="5" t="s">
        <v>1986</v>
      </c>
      <c r="B30" s="2" t="s">
        <v>16</v>
      </c>
      <c r="C30" s="2" t="s">
        <v>1987</v>
      </c>
      <c r="D30" s="2" t="s">
        <v>1988</v>
      </c>
      <c r="E30" s="16" t="s">
        <v>1989</v>
      </c>
      <c r="F30" s="5" t="s">
        <v>53</v>
      </c>
      <c r="G30" s="16" t="s">
        <v>1990</v>
      </c>
      <c r="I30" s="2" t="s">
        <v>121</v>
      </c>
      <c r="J30" s="2" t="s">
        <v>30</v>
      </c>
      <c r="L30" s="2" t="s">
        <v>121</v>
      </c>
      <c r="M30" s="2" t="s">
        <v>1991</v>
      </c>
      <c r="N30" s="16" t="s">
        <v>1992</v>
      </c>
    </row>
    <row r="31" spans="1:14" s="2" customFormat="1">
      <c r="A31" s="5" t="s">
        <v>1993</v>
      </c>
      <c r="B31" s="2" t="s">
        <v>673</v>
      </c>
      <c r="C31" s="4" t="s">
        <v>1999</v>
      </c>
      <c r="D31" s="4" t="s">
        <v>2000</v>
      </c>
      <c r="E31" s="10" t="str">
        <f>HYPERLINK("https://twitter.com/ncinsider","@ncinsider")</f>
        <v>@ncinsider</v>
      </c>
      <c r="F31" s="5" t="s">
        <v>53</v>
      </c>
      <c r="G31" s="16" t="s">
        <v>2001</v>
      </c>
      <c r="I31" s="2" t="s">
        <v>226</v>
      </c>
      <c r="J31" s="2" t="s">
        <v>30</v>
      </c>
      <c r="L31" s="2" t="s">
        <v>227</v>
      </c>
      <c r="M31" s="2" t="s">
        <v>2002</v>
      </c>
      <c r="N31" s="16" t="s">
        <v>1998</v>
      </c>
    </row>
    <row r="32" spans="1:14" s="2" customFormat="1">
      <c r="A32" s="5" t="s">
        <v>1993</v>
      </c>
      <c r="B32" s="2" t="s">
        <v>90</v>
      </c>
      <c r="C32" s="2" t="s">
        <v>1994</v>
      </c>
      <c r="D32" s="2" t="s">
        <v>1995</v>
      </c>
      <c r="E32" s="10" t="str">
        <f>HYPERLINK("https://twitter.com/ncinsider","@ncinsider")</f>
        <v>@ncinsider</v>
      </c>
      <c r="F32" s="5" t="s">
        <v>53</v>
      </c>
      <c r="G32" s="5" t="s">
        <v>1996</v>
      </c>
      <c r="I32" s="2" t="s">
        <v>226</v>
      </c>
      <c r="J32" s="2" t="s">
        <v>30</v>
      </c>
      <c r="L32" s="2" t="s">
        <v>227</v>
      </c>
      <c r="M32" s="2" t="s">
        <v>1997</v>
      </c>
      <c r="N32" s="16" t="s">
        <v>1998</v>
      </c>
    </row>
    <row r="33" spans="1:14" s="2" customFormat="1">
      <c r="A33" s="5" t="s">
        <v>1993</v>
      </c>
      <c r="B33" s="2" t="s">
        <v>2003</v>
      </c>
      <c r="C33" s="2" t="s">
        <v>2004</v>
      </c>
      <c r="D33" s="2" t="s">
        <v>2005</v>
      </c>
      <c r="E33" s="5" t="str">
        <f>HYPERLINK("https://twitter.com/ncinsider","@ncinsider")</f>
        <v>@ncinsider</v>
      </c>
      <c r="F33" s="5" t="s">
        <v>53</v>
      </c>
      <c r="G33" s="16" t="s">
        <v>2006</v>
      </c>
      <c r="I33" s="2" t="s">
        <v>226</v>
      </c>
      <c r="J33" s="2" t="s">
        <v>30</v>
      </c>
      <c r="L33" s="2" t="s">
        <v>227</v>
      </c>
      <c r="M33" s="2" t="s">
        <v>1997</v>
      </c>
      <c r="N33" s="16" t="s">
        <v>1998</v>
      </c>
    </row>
    <row r="34" spans="1:14" s="2" customFormat="1">
      <c r="A34" s="5" t="s">
        <v>1993</v>
      </c>
      <c r="B34" s="2" t="s">
        <v>170</v>
      </c>
      <c r="C34" s="2" t="s">
        <v>2007</v>
      </c>
      <c r="D34" s="2" t="s">
        <v>2008</v>
      </c>
      <c r="E34" s="5" t="str">
        <f>HYPERLINK("https://twitter.com/ncinsider","@ncinsider")</f>
        <v>@ncinsider</v>
      </c>
      <c r="F34" s="5" t="s">
        <v>53</v>
      </c>
      <c r="G34" s="5" t="s">
        <v>2009</v>
      </c>
      <c r="I34" s="2" t="s">
        <v>226</v>
      </c>
      <c r="J34" s="2" t="s">
        <v>30</v>
      </c>
      <c r="L34" s="2" t="s">
        <v>227</v>
      </c>
      <c r="M34" s="2" t="s">
        <v>1997</v>
      </c>
      <c r="N34" s="16" t="s">
        <v>1998</v>
      </c>
    </row>
    <row r="35" spans="1:14" s="2" customFormat="1">
      <c r="A35" s="5" t="s">
        <v>2010</v>
      </c>
      <c r="B35" s="2" t="s">
        <v>90</v>
      </c>
      <c r="C35" s="4" t="s">
        <v>2011</v>
      </c>
      <c r="D35" s="2" t="s">
        <v>2012</v>
      </c>
      <c r="E35" s="5" t="str">
        <f>HYPERLINK("https://twitter.com/IslandFreePress","@IslandFreePress")</f>
        <v>@IslandFreePress</v>
      </c>
      <c r="F35" s="5" t="s">
        <v>53</v>
      </c>
      <c r="G35" s="16" t="s">
        <v>2013</v>
      </c>
      <c r="I35" s="2" t="s">
        <v>2014</v>
      </c>
      <c r="J35" s="2" t="s">
        <v>30</v>
      </c>
      <c r="L35" s="2" t="s">
        <v>1803</v>
      </c>
      <c r="M35" s="2" t="s">
        <v>2015</v>
      </c>
      <c r="N35" s="16" t="s">
        <v>2016</v>
      </c>
    </row>
    <row r="36" spans="1:14" s="2" customFormat="1">
      <c r="A36" s="5" t="s">
        <v>2017</v>
      </c>
      <c r="B36" s="2" t="s">
        <v>1313</v>
      </c>
      <c r="C36" s="2" t="s">
        <v>76</v>
      </c>
      <c r="D36" s="2" t="s">
        <v>2024</v>
      </c>
      <c r="E36" s="16" t="s">
        <v>2025</v>
      </c>
      <c r="F36" s="5" t="s">
        <v>53</v>
      </c>
      <c r="G36" s="12" t="str">
        <f>HYPERLINK("mailto:billy@ncpolicywatch.com","billy@ncpolicywatch.com")</f>
        <v>billy@ncpolicywatch.com</v>
      </c>
      <c r="I36" s="2" t="s">
        <v>226</v>
      </c>
      <c r="J36" s="2" t="s">
        <v>30</v>
      </c>
      <c r="L36" s="2" t="s">
        <v>227</v>
      </c>
      <c r="M36" s="2" t="s">
        <v>2026</v>
      </c>
      <c r="N36" s="16" t="s">
        <v>2023</v>
      </c>
    </row>
    <row r="37" spans="1:14" s="2" customFormat="1">
      <c r="A37" s="5" t="s">
        <v>2017</v>
      </c>
      <c r="B37" s="2" t="s">
        <v>1516</v>
      </c>
      <c r="C37" s="2" t="s">
        <v>584</v>
      </c>
      <c r="D37" s="2" t="s">
        <v>2033</v>
      </c>
      <c r="E37" s="5" t="s">
        <v>2034</v>
      </c>
      <c r="F37" s="5" t="s">
        <v>53</v>
      </c>
      <c r="G37" s="5" t="str">
        <f>HYPERLINK("mailto:joe@ncpolicywatch.com","joe@ncpolicywatch.com")</f>
        <v>joe@ncpolicywatch.com</v>
      </c>
      <c r="I37" s="2" t="s">
        <v>226</v>
      </c>
      <c r="J37" s="2" t="s">
        <v>30</v>
      </c>
      <c r="L37" s="2" t="s">
        <v>227</v>
      </c>
      <c r="M37" s="2" t="s">
        <v>2022</v>
      </c>
      <c r="N37" s="5" t="s">
        <v>2023</v>
      </c>
    </row>
    <row r="38" spans="1:14" s="2" customFormat="1">
      <c r="A38" s="5" t="s">
        <v>2017</v>
      </c>
      <c r="B38" s="2" t="s">
        <v>597</v>
      </c>
      <c r="C38" s="2" t="s">
        <v>809</v>
      </c>
      <c r="D38" s="2" t="s">
        <v>2031</v>
      </c>
      <c r="E38" s="5" t="s">
        <v>2032</v>
      </c>
      <c r="F38" s="5" t="s">
        <v>53</v>
      </c>
      <c r="G38" s="5" t="str">
        <f>HYPERLINK("mailto:lisa@ncpolicywatch.com","lisa@ncpolicywatch.com")</f>
        <v>lisa@ncpolicywatch.com</v>
      </c>
      <c r="I38" s="2" t="s">
        <v>226</v>
      </c>
      <c r="J38" s="2" t="s">
        <v>30</v>
      </c>
      <c r="L38" s="2" t="s">
        <v>227</v>
      </c>
      <c r="M38" s="2" t="s">
        <v>2022</v>
      </c>
      <c r="N38" s="5" t="s">
        <v>2023</v>
      </c>
    </row>
    <row r="39" spans="1:14" s="2" customFormat="1">
      <c r="A39" s="5" t="s">
        <v>2017</v>
      </c>
      <c r="B39" s="2" t="s">
        <v>593</v>
      </c>
      <c r="C39" s="4" t="s">
        <v>2027</v>
      </c>
      <c r="D39" s="4" t="s">
        <v>2028</v>
      </c>
      <c r="E39" s="5" t="s">
        <v>2029</v>
      </c>
      <c r="F39" s="5" t="s">
        <v>53</v>
      </c>
      <c r="G39" s="12" t="str">
        <f>HYPERLINK("mailto:melissa@ncpolicywatch.com","melissa@ncpolicywatch.com")</f>
        <v>melissa@ncpolicywatch.com</v>
      </c>
      <c r="I39" s="2" t="s">
        <v>226</v>
      </c>
      <c r="J39" s="2" t="s">
        <v>30</v>
      </c>
      <c r="L39" s="2" t="s">
        <v>227</v>
      </c>
      <c r="M39" s="2" t="s">
        <v>2030</v>
      </c>
      <c r="N39" s="5" t="s">
        <v>2023</v>
      </c>
    </row>
    <row r="40" spans="1:14" s="2" customFormat="1">
      <c r="A40" s="5" t="s">
        <v>2017</v>
      </c>
      <c r="B40" s="2" t="s">
        <v>2018</v>
      </c>
      <c r="C40" s="2" t="s">
        <v>1383</v>
      </c>
      <c r="D40" s="2" t="s">
        <v>2019</v>
      </c>
      <c r="E40" s="12" t="s">
        <v>2020</v>
      </c>
      <c r="F40" s="5" t="s">
        <v>53</v>
      </c>
      <c r="G40" s="16" t="s">
        <v>2021</v>
      </c>
      <c r="I40" s="2" t="s">
        <v>226</v>
      </c>
      <c r="J40" s="2" t="s">
        <v>30</v>
      </c>
      <c r="L40" s="2" t="s">
        <v>227</v>
      </c>
      <c r="M40" s="2" t="s">
        <v>2022</v>
      </c>
      <c r="N40" s="5" t="s">
        <v>2023</v>
      </c>
    </row>
    <row r="41" spans="1:14" s="2" customFormat="1">
      <c r="A41" s="5" t="s">
        <v>2035</v>
      </c>
      <c r="B41" s="2" t="s">
        <v>90</v>
      </c>
      <c r="C41" s="2" t="s">
        <v>2036</v>
      </c>
      <c r="D41" s="4" t="s">
        <v>2037</v>
      </c>
      <c r="E41" s="5" t="str">
        <f>HYPERLINK("https://twitter.com/rosehoban","@rosehoban")</f>
        <v>@rosehoban</v>
      </c>
      <c r="F41" s="5" t="s">
        <v>53</v>
      </c>
      <c r="G41" s="5" t="str">
        <f>HYPERLINK("mailto:editor@northcarolinahealthnews.org","editor@northcarolinahealthnews.org")</f>
        <v>editor@northcarolinahealthnews.org</v>
      </c>
      <c r="I41" s="2" t="s">
        <v>108</v>
      </c>
      <c r="J41" s="2" t="s">
        <v>30</v>
      </c>
      <c r="L41" s="2" t="s">
        <v>109</v>
      </c>
      <c r="M41" s="2" t="s">
        <v>2038</v>
      </c>
      <c r="N41" s="16" t="s">
        <v>2039</v>
      </c>
    </row>
    <row r="42" spans="1:14" s="2" customFormat="1">
      <c r="A42" s="5" t="s">
        <v>2040</v>
      </c>
      <c r="B42" s="2" t="s">
        <v>68</v>
      </c>
      <c r="C42" s="2" t="s">
        <v>15</v>
      </c>
      <c r="D42" s="2" t="s">
        <v>15</v>
      </c>
      <c r="E42" s="16" t="s">
        <v>5204</v>
      </c>
      <c r="F42" s="5" t="s">
        <v>53</v>
      </c>
      <c r="G42" s="5" t="str">
        <f>HYPERLINK("mailto:info@nsjonline.com","info@nsjonline.com")</f>
        <v>info@nsjonline.com</v>
      </c>
      <c r="I42" s="2" t="s">
        <v>226</v>
      </c>
      <c r="J42" s="2" t="s">
        <v>30</v>
      </c>
      <c r="L42" s="2" t="s">
        <v>227</v>
      </c>
      <c r="M42" s="2" t="s">
        <v>2041</v>
      </c>
      <c r="N42" s="16" t="s">
        <v>2042</v>
      </c>
    </row>
    <row r="43" spans="1:14" s="2" customFormat="1">
      <c r="A43" s="5" t="s">
        <v>2040</v>
      </c>
      <c r="B43" s="2" t="s">
        <v>353</v>
      </c>
      <c r="C43" s="2" t="s">
        <v>2043</v>
      </c>
      <c r="D43" s="2" t="s">
        <v>2044</v>
      </c>
      <c r="E43" s="5" t="str">
        <f>HYPERLINK("https://twitter.com/nealrobbins","@nealrobbins")</f>
        <v>@nealrobbins</v>
      </c>
      <c r="F43" s="5" t="s">
        <v>53</v>
      </c>
      <c r="G43" s="16" t="s">
        <v>2045</v>
      </c>
      <c r="I43" s="2" t="s">
        <v>226</v>
      </c>
      <c r="J43" s="2" t="s">
        <v>30</v>
      </c>
      <c r="L43" s="2" t="s">
        <v>227</v>
      </c>
      <c r="M43" s="2" t="s">
        <v>2041</v>
      </c>
      <c r="N43" s="16" t="s">
        <v>2042</v>
      </c>
    </row>
    <row r="44" spans="1:14" s="2" customFormat="1">
      <c r="A44" s="5" t="s">
        <v>2046</v>
      </c>
      <c r="B44" s="2" t="s">
        <v>90</v>
      </c>
      <c r="C44" s="2" t="s">
        <v>2047</v>
      </c>
      <c r="D44" s="4" t="s">
        <v>2048</v>
      </c>
      <c r="E44" s="16" t="s">
        <v>2049</v>
      </c>
      <c r="F44" s="5" t="s">
        <v>53</v>
      </c>
      <c r="G44" s="16" t="s">
        <v>2050</v>
      </c>
      <c r="N44" s="16" t="s">
        <v>2051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1"/>
  <sheetViews>
    <sheetView topLeftCell="A564" workbookViewId="0">
      <selection activeCell="A580" sqref="A580:XFD601"/>
    </sheetView>
  </sheetViews>
  <sheetFormatPr defaultRowHeight="15"/>
  <cols>
    <col min="1" max="1" width="32" customWidth="1"/>
    <col min="15" max="15" width="48.21875" customWidth="1"/>
  </cols>
  <sheetData>
    <row r="1" spans="1:15" s="9" customFormat="1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6</v>
      </c>
      <c r="F1" s="9" t="s">
        <v>4</v>
      </c>
      <c r="G1" s="9" t="s">
        <v>5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s="2" customFormat="1">
      <c r="A2" s="5" t="s">
        <v>5220</v>
      </c>
      <c r="B2" s="2" t="s">
        <v>68</v>
      </c>
      <c r="C2" s="2" t="s">
        <v>15</v>
      </c>
      <c r="D2" s="2" t="s">
        <v>15</v>
      </c>
      <c r="E2" s="16" t="s">
        <v>1460</v>
      </c>
      <c r="F2" s="5" t="s">
        <v>25</v>
      </c>
      <c r="G2" s="16" t="s">
        <v>1461</v>
      </c>
      <c r="H2" s="2" t="s">
        <v>1462</v>
      </c>
      <c r="I2" s="2" t="s">
        <v>1463</v>
      </c>
      <c r="J2" s="2" t="s">
        <v>30</v>
      </c>
      <c r="K2" s="2">
        <v>28608</v>
      </c>
      <c r="L2" s="2" t="s">
        <v>1464</v>
      </c>
      <c r="M2" s="2" t="s">
        <v>1465</v>
      </c>
      <c r="N2" s="16" t="s">
        <v>1466</v>
      </c>
    </row>
    <row r="3" spans="1:15" s="2" customFormat="1">
      <c r="A3" s="5" t="s">
        <v>20</v>
      </c>
      <c r="B3" s="2" t="s">
        <v>21</v>
      </c>
      <c r="C3" s="2" t="s">
        <v>22</v>
      </c>
      <c r="D3" s="2" t="s">
        <v>23</v>
      </c>
      <c r="E3" s="16" t="s">
        <v>24</v>
      </c>
      <c r="F3" s="5" t="s">
        <v>25</v>
      </c>
      <c r="G3" s="16" t="s">
        <v>26</v>
      </c>
      <c r="H3" s="2" t="s">
        <v>28</v>
      </c>
      <c r="I3" s="2" t="s">
        <v>29</v>
      </c>
      <c r="J3" s="2" t="s">
        <v>30</v>
      </c>
      <c r="K3" s="2">
        <v>27893</v>
      </c>
      <c r="L3" s="2" t="s">
        <v>29</v>
      </c>
      <c r="M3" s="2" t="s">
        <v>31</v>
      </c>
      <c r="N3" s="16" t="s">
        <v>32</v>
      </c>
    </row>
    <row r="4" spans="1:15" s="2" customFormat="1">
      <c r="A4" s="5" t="s">
        <v>37</v>
      </c>
      <c r="B4" s="2" t="s">
        <v>38</v>
      </c>
      <c r="C4" s="2" t="s">
        <v>39</v>
      </c>
      <c r="D4" s="2" t="s">
        <v>40</v>
      </c>
      <c r="E4" s="16" t="s">
        <v>24</v>
      </c>
      <c r="F4" s="5" t="s">
        <v>25</v>
      </c>
      <c r="G4" s="16" t="s">
        <v>42</v>
      </c>
      <c r="H4" s="2" t="s">
        <v>43</v>
      </c>
      <c r="I4" s="2" t="s">
        <v>44</v>
      </c>
      <c r="J4" s="2" t="s">
        <v>30</v>
      </c>
      <c r="K4" s="2">
        <v>27401</v>
      </c>
      <c r="L4" s="2" t="s">
        <v>45</v>
      </c>
      <c r="M4" s="2" t="s">
        <v>46</v>
      </c>
      <c r="N4" s="16" t="s">
        <v>47</v>
      </c>
    </row>
    <row r="5" spans="1:15" s="2" customFormat="1">
      <c r="A5" s="5" t="s">
        <v>48</v>
      </c>
      <c r="B5" s="2" t="s">
        <v>68</v>
      </c>
      <c r="C5" s="2" t="s">
        <v>15</v>
      </c>
      <c r="D5" s="2" t="s">
        <v>15</v>
      </c>
      <c r="E5" s="16" t="s">
        <v>50</v>
      </c>
      <c r="F5" s="5" t="s">
        <v>25</v>
      </c>
      <c r="G5" s="16" t="s">
        <v>61</v>
      </c>
      <c r="H5" s="2" t="s">
        <v>63</v>
      </c>
      <c r="I5" s="2" t="s">
        <v>64</v>
      </c>
      <c r="J5" s="2" t="s">
        <v>30</v>
      </c>
      <c r="K5" s="2">
        <v>28712</v>
      </c>
      <c r="L5" s="2" t="s">
        <v>65</v>
      </c>
      <c r="M5" s="2" t="s">
        <v>66</v>
      </c>
      <c r="N5" s="16" t="s">
        <v>67</v>
      </c>
    </row>
    <row r="6" spans="1:15" s="2" customFormat="1">
      <c r="A6" s="5" t="s">
        <v>48</v>
      </c>
      <c r="B6" s="2" t="s">
        <v>49</v>
      </c>
      <c r="C6" s="4"/>
      <c r="D6" s="4"/>
      <c r="E6" s="16" t="s">
        <v>50</v>
      </c>
      <c r="F6" s="5" t="s">
        <v>25</v>
      </c>
      <c r="G6" s="16" t="s">
        <v>61</v>
      </c>
      <c r="H6" s="2" t="s">
        <v>63</v>
      </c>
      <c r="I6" s="2" t="s">
        <v>64</v>
      </c>
      <c r="J6" s="2" t="s">
        <v>30</v>
      </c>
      <c r="K6" s="2">
        <v>28712</v>
      </c>
      <c r="L6" s="2" t="s">
        <v>65</v>
      </c>
      <c r="M6" s="2" t="s">
        <v>66</v>
      </c>
      <c r="N6" s="16" t="s">
        <v>67</v>
      </c>
    </row>
    <row r="7" spans="1:15" s="2" customFormat="1">
      <c r="A7" s="5" t="s">
        <v>74</v>
      </c>
      <c r="B7" s="2" t="s">
        <v>90</v>
      </c>
      <c r="C7" s="2" t="s">
        <v>15</v>
      </c>
      <c r="D7" s="2" t="s">
        <v>15</v>
      </c>
      <c r="E7" s="12" t="str">
        <f>HYPERLINK("https://twitter.com/campbell_times?lang=en","@Campbell_Times")</f>
        <v>@Campbell_Times</v>
      </c>
      <c r="F7" s="5" t="s">
        <v>25</v>
      </c>
      <c r="G7" s="16" t="s">
        <v>94</v>
      </c>
      <c r="H7" s="2" t="s">
        <v>97</v>
      </c>
      <c r="I7" s="2" t="s">
        <v>86</v>
      </c>
      <c r="J7" s="2" t="s">
        <v>30</v>
      </c>
      <c r="K7" s="2">
        <v>27506</v>
      </c>
      <c r="L7" s="2" t="s">
        <v>87</v>
      </c>
      <c r="M7" s="2" t="s">
        <v>88</v>
      </c>
      <c r="N7" s="16" t="s">
        <v>89</v>
      </c>
    </row>
    <row r="8" spans="1:15" s="2" customFormat="1">
      <c r="A8" s="5" t="s">
        <v>74</v>
      </c>
      <c r="B8" s="2" t="s">
        <v>75</v>
      </c>
      <c r="C8" s="2" t="s">
        <v>76</v>
      </c>
      <c r="D8" s="2" t="s">
        <v>77</v>
      </c>
      <c r="E8" s="12" t="str">
        <f>HYPERLINK("https://twitter.com/campbell_times?lang=en","@Campbell_Times")</f>
        <v>@Campbell_Times</v>
      </c>
      <c r="F8" s="5" t="s">
        <v>25</v>
      </c>
      <c r="G8" s="16" t="s">
        <v>83</v>
      </c>
      <c r="H8" s="3" t="s">
        <v>84</v>
      </c>
      <c r="I8" s="2" t="s">
        <v>86</v>
      </c>
      <c r="J8" s="2" t="s">
        <v>30</v>
      </c>
      <c r="K8" s="2">
        <v>27506</v>
      </c>
      <c r="L8" s="2" t="s">
        <v>87</v>
      </c>
      <c r="M8" s="2" t="s">
        <v>88</v>
      </c>
      <c r="N8" s="16" t="s">
        <v>89</v>
      </c>
    </row>
    <row r="9" spans="1:15" s="2" customFormat="1">
      <c r="A9" s="5" t="s">
        <v>98</v>
      </c>
      <c r="B9" s="2" t="s">
        <v>99</v>
      </c>
      <c r="C9" s="2" t="s">
        <v>15</v>
      </c>
      <c r="D9" s="2" t="s">
        <v>15</v>
      </c>
      <c r="E9" s="16" t="s">
        <v>100</v>
      </c>
      <c r="F9" s="5" t="s">
        <v>25</v>
      </c>
      <c r="G9" s="16" t="s">
        <v>105</v>
      </c>
      <c r="H9" s="4" t="s">
        <v>107</v>
      </c>
      <c r="I9" s="4" t="s">
        <v>108</v>
      </c>
      <c r="J9" s="4" t="s">
        <v>30</v>
      </c>
      <c r="K9" s="2">
        <v>27599</v>
      </c>
      <c r="L9" s="4" t="s">
        <v>109</v>
      </c>
      <c r="M9" s="4" t="s">
        <v>15</v>
      </c>
      <c r="N9" s="5" t="s">
        <v>110</v>
      </c>
    </row>
    <row r="10" spans="1:15" s="2" customFormat="1">
      <c r="A10" s="5" t="s">
        <v>111</v>
      </c>
      <c r="B10" s="2" t="s">
        <v>90</v>
      </c>
      <c r="C10" s="4" t="s">
        <v>112</v>
      </c>
      <c r="D10" s="4" t="s">
        <v>113</v>
      </c>
      <c r="E10" s="16" t="s">
        <v>114</v>
      </c>
      <c r="F10" s="5" t="s">
        <v>25</v>
      </c>
      <c r="G10" s="12" t="str">
        <f>HYPERLINK("mailto:jacob.satisky@duke.edu","jacob.satisky@duke.edu")</f>
        <v>jacob.satisky@duke.edu</v>
      </c>
      <c r="H10" s="2" t="s">
        <v>120</v>
      </c>
      <c r="I10" s="2" t="s">
        <v>121</v>
      </c>
      <c r="J10" s="2" t="s">
        <v>30</v>
      </c>
      <c r="K10" s="2">
        <v>27708</v>
      </c>
      <c r="L10" s="2" t="s">
        <v>121</v>
      </c>
      <c r="N10" s="16" t="s">
        <v>122</v>
      </c>
    </row>
    <row r="11" spans="1:15" s="2" customFormat="1">
      <c r="A11" s="5" t="s">
        <v>111</v>
      </c>
      <c r="B11" s="2" t="s">
        <v>129</v>
      </c>
      <c r="C11" s="2" t="s">
        <v>130</v>
      </c>
      <c r="D11" s="2" t="s">
        <v>131</v>
      </c>
      <c r="E11" s="16" t="s">
        <v>114</v>
      </c>
      <c r="F11" s="5" t="s">
        <v>25</v>
      </c>
      <c r="G11" s="12" t="str">
        <f>HYPERLINK("mailto:nathan.luzum@duke.edu","nathan.luzum@duke.edu")</f>
        <v>nathan.luzum@duke.edu</v>
      </c>
      <c r="H11" s="2" t="s">
        <v>120</v>
      </c>
      <c r="I11" s="2" t="s">
        <v>121</v>
      </c>
      <c r="J11" s="2" t="s">
        <v>30</v>
      </c>
      <c r="K11" s="2">
        <v>27708</v>
      </c>
      <c r="L11" s="2" t="s">
        <v>121</v>
      </c>
      <c r="N11" s="16" t="s">
        <v>122</v>
      </c>
    </row>
    <row r="12" spans="1:15" s="2" customFormat="1">
      <c r="A12" s="5" t="s">
        <v>111</v>
      </c>
      <c r="B12" s="2" t="s">
        <v>138</v>
      </c>
      <c r="C12" s="2" t="s">
        <v>139</v>
      </c>
      <c r="D12" s="2" t="s">
        <v>140</v>
      </c>
      <c r="E12" s="16" t="s">
        <v>114</v>
      </c>
      <c r="F12" s="5" t="s">
        <v>25</v>
      </c>
      <c r="G12" s="12" t="str">
        <f>HYPERLINK("mailto:stefanie.pousoulides@duke.edu","stefanie.pousoulides@duke.edu")</f>
        <v>stefanie.pousoulides@duke.edu</v>
      </c>
      <c r="H12" s="2" t="s">
        <v>120</v>
      </c>
      <c r="I12" s="2" t="s">
        <v>121</v>
      </c>
      <c r="J12" s="2" t="s">
        <v>30</v>
      </c>
      <c r="K12" s="2">
        <v>27708</v>
      </c>
      <c r="L12" s="2" t="s">
        <v>121</v>
      </c>
      <c r="N12" s="16" t="s">
        <v>122</v>
      </c>
    </row>
    <row r="13" spans="1:15" s="2" customFormat="1">
      <c r="A13" s="5" t="s">
        <v>111</v>
      </c>
      <c r="B13" s="2" t="s">
        <v>49</v>
      </c>
      <c r="C13" s="4"/>
      <c r="D13" s="4"/>
      <c r="E13" s="16" t="s">
        <v>114</v>
      </c>
      <c r="F13" s="5" t="s">
        <v>25</v>
      </c>
      <c r="G13" s="16" t="s">
        <v>127</v>
      </c>
      <c r="H13" s="2" t="s">
        <v>120</v>
      </c>
      <c r="I13" s="2" t="s">
        <v>121</v>
      </c>
      <c r="J13" s="2" t="s">
        <v>30</v>
      </c>
      <c r="K13" s="2">
        <v>27708</v>
      </c>
      <c r="L13" s="2" t="s">
        <v>121</v>
      </c>
      <c r="N13" s="16" t="s">
        <v>122</v>
      </c>
    </row>
    <row r="14" spans="1:15" s="2" customFormat="1">
      <c r="A14" s="5" t="s">
        <v>146</v>
      </c>
      <c r="B14" s="2" t="s">
        <v>99</v>
      </c>
      <c r="C14" s="4" t="s">
        <v>15</v>
      </c>
      <c r="D14" s="4" t="s">
        <v>15</v>
      </c>
      <c r="E14" s="16" t="s">
        <v>150</v>
      </c>
      <c r="F14" s="5" t="s">
        <v>25</v>
      </c>
      <c r="G14" s="16" t="s">
        <v>166</v>
      </c>
      <c r="H14" s="3" t="s">
        <v>156</v>
      </c>
      <c r="I14" s="2" t="s">
        <v>157</v>
      </c>
      <c r="J14" s="2" t="s">
        <v>30</v>
      </c>
      <c r="K14" s="2">
        <v>27858</v>
      </c>
      <c r="L14" s="2" t="s">
        <v>158</v>
      </c>
      <c r="M14" s="2" t="s">
        <v>159</v>
      </c>
      <c r="N14" s="16" t="s">
        <v>160</v>
      </c>
    </row>
    <row r="15" spans="1:15" s="2" customFormat="1">
      <c r="A15" s="5" t="s">
        <v>146</v>
      </c>
      <c r="B15" s="2" t="s">
        <v>147</v>
      </c>
      <c r="C15" s="2" t="s">
        <v>148</v>
      </c>
      <c r="D15" s="2" t="s">
        <v>149</v>
      </c>
      <c r="E15" s="16" t="s">
        <v>150</v>
      </c>
      <c r="F15" s="5" t="s">
        <v>25</v>
      </c>
      <c r="G15" s="5" t="str">
        <f>HYPERLINK("mailto:spellerch16@ecu.edu","spellerch16@ecu.edu")</f>
        <v>spellerch16@ecu.edu</v>
      </c>
      <c r="H15" s="3" t="s">
        <v>156</v>
      </c>
      <c r="I15" s="2" t="s">
        <v>157</v>
      </c>
      <c r="J15" s="2" t="s">
        <v>30</v>
      </c>
      <c r="K15" s="2">
        <v>27858</v>
      </c>
      <c r="L15" s="2" t="s">
        <v>158</v>
      </c>
      <c r="M15" s="2" t="s">
        <v>159</v>
      </c>
      <c r="N15" s="16" t="s">
        <v>160</v>
      </c>
    </row>
    <row r="16" spans="1:15" s="2" customFormat="1">
      <c r="A16" s="5" t="s">
        <v>167</v>
      </c>
      <c r="B16" s="2" t="s">
        <v>68</v>
      </c>
      <c r="C16" s="2" t="s">
        <v>15</v>
      </c>
      <c r="D16" s="2" t="s">
        <v>15</v>
      </c>
      <c r="E16" s="16" t="s">
        <v>168</v>
      </c>
      <c r="F16" s="5" t="s">
        <v>25</v>
      </c>
      <c r="G16" s="16" t="s">
        <v>175</v>
      </c>
      <c r="H16" s="2" t="s">
        <v>176</v>
      </c>
      <c r="I16" s="2" t="s">
        <v>177</v>
      </c>
      <c r="J16" s="2" t="s">
        <v>30</v>
      </c>
      <c r="K16" s="2">
        <v>27224</v>
      </c>
      <c r="L16" s="2" t="s">
        <v>178</v>
      </c>
      <c r="M16" s="2" t="s">
        <v>179</v>
      </c>
      <c r="N16" s="16" t="s">
        <v>180</v>
      </c>
    </row>
    <row r="17" spans="1:14" s="2" customFormat="1">
      <c r="A17" s="5" t="s">
        <v>187</v>
      </c>
      <c r="B17" s="2" t="s">
        <v>68</v>
      </c>
      <c r="C17" s="2" t="s">
        <v>15</v>
      </c>
      <c r="D17" s="2" t="s">
        <v>15</v>
      </c>
      <c r="E17" s="12" t="s">
        <v>5195</v>
      </c>
      <c r="F17" s="5" t="s">
        <v>25</v>
      </c>
      <c r="G17" s="16" t="s">
        <v>188</v>
      </c>
      <c r="H17" s="3" t="s">
        <v>189</v>
      </c>
      <c r="I17" s="2" t="s">
        <v>190</v>
      </c>
      <c r="J17" s="2" t="s">
        <v>30</v>
      </c>
      <c r="K17" s="2">
        <v>28301</v>
      </c>
      <c r="L17" s="2" t="s">
        <v>191</v>
      </c>
      <c r="M17" s="2" t="s">
        <v>192</v>
      </c>
      <c r="N17" s="16" t="s">
        <v>193</v>
      </c>
    </row>
    <row r="18" spans="1:14" s="2" customFormat="1">
      <c r="A18" s="5" t="s">
        <v>199</v>
      </c>
      <c r="B18" s="2" t="s">
        <v>68</v>
      </c>
      <c r="C18" s="2" t="s">
        <v>15</v>
      </c>
      <c r="D18" s="2" t="s">
        <v>15</v>
      </c>
      <c r="E18" s="16" t="s">
        <v>5198</v>
      </c>
      <c r="F18" s="5" t="s">
        <v>25</v>
      </c>
      <c r="G18" s="16" t="s">
        <v>210</v>
      </c>
      <c r="H18" s="2" t="s">
        <v>205</v>
      </c>
      <c r="I18" s="2" t="s">
        <v>44</v>
      </c>
      <c r="J18" s="2" t="s">
        <v>30</v>
      </c>
      <c r="K18" s="2">
        <v>27401</v>
      </c>
      <c r="L18" s="2" t="s">
        <v>45</v>
      </c>
      <c r="M18" s="2" t="s">
        <v>212</v>
      </c>
      <c r="N18" s="16" t="s">
        <v>207</v>
      </c>
    </row>
    <row r="19" spans="1:14" s="2" customFormat="1">
      <c r="A19" s="5" t="s">
        <v>199</v>
      </c>
      <c r="B19" s="2" t="s">
        <v>200</v>
      </c>
      <c r="C19" s="2" t="s">
        <v>201</v>
      </c>
      <c r="D19" s="2" t="s">
        <v>202</v>
      </c>
      <c r="E19" s="16" t="s">
        <v>5198</v>
      </c>
      <c r="F19" s="5" t="s">
        <v>25</v>
      </c>
      <c r="G19" s="12" t="s">
        <v>203</v>
      </c>
      <c r="H19" s="2" t="s">
        <v>205</v>
      </c>
      <c r="I19" s="2" t="s">
        <v>44</v>
      </c>
      <c r="J19" s="2" t="s">
        <v>30</v>
      </c>
      <c r="K19" s="2">
        <v>27401</v>
      </c>
      <c r="L19" s="2" t="s">
        <v>45</v>
      </c>
      <c r="M19" s="2" t="s">
        <v>206</v>
      </c>
      <c r="N19" s="16" t="s">
        <v>207</v>
      </c>
    </row>
    <row r="20" spans="1:14" s="2" customFormat="1">
      <c r="A20" s="5" t="s">
        <v>213</v>
      </c>
      <c r="B20" s="2" t="s">
        <v>200</v>
      </c>
      <c r="C20" s="2" t="s">
        <v>15</v>
      </c>
      <c r="D20" s="2" t="s">
        <v>15</v>
      </c>
      <c r="E20" s="16" t="s">
        <v>214</v>
      </c>
      <c r="F20" s="5" t="s">
        <v>25</v>
      </c>
      <c r="G20" s="16" t="s">
        <v>215</v>
      </c>
      <c r="H20" s="2" t="s">
        <v>216</v>
      </c>
      <c r="I20" s="2" t="s">
        <v>44</v>
      </c>
      <c r="J20" s="2" t="s">
        <v>30</v>
      </c>
      <c r="K20" s="2">
        <v>27410</v>
      </c>
      <c r="L20" s="2" t="s">
        <v>45</v>
      </c>
      <c r="M20" s="2" t="s">
        <v>217</v>
      </c>
      <c r="N20" s="16" t="s">
        <v>218</v>
      </c>
    </row>
    <row r="21" spans="1:14" s="2" customFormat="1">
      <c r="A21" s="5" t="s">
        <v>213</v>
      </c>
      <c r="B21" s="2" t="s">
        <v>129</v>
      </c>
      <c r="C21" s="2" t="s">
        <v>15</v>
      </c>
      <c r="D21" s="2" t="s">
        <v>15</v>
      </c>
      <c r="E21" s="16" t="s">
        <v>214</v>
      </c>
      <c r="F21" s="5" t="s">
        <v>25</v>
      </c>
      <c r="G21" s="16" t="s">
        <v>215</v>
      </c>
      <c r="H21" s="2" t="s">
        <v>216</v>
      </c>
      <c r="I21" s="2" t="s">
        <v>44</v>
      </c>
      <c r="J21" s="2" t="s">
        <v>30</v>
      </c>
      <c r="K21" s="2">
        <v>27410</v>
      </c>
      <c r="L21" s="2" t="s">
        <v>45</v>
      </c>
      <c r="M21" s="2" t="s">
        <v>217</v>
      </c>
      <c r="N21" s="16" t="s">
        <v>218</v>
      </c>
    </row>
    <row r="22" spans="1:14" s="2" customFormat="1">
      <c r="A22" s="5" t="s">
        <v>223</v>
      </c>
      <c r="B22" s="2" t="s">
        <v>68</v>
      </c>
      <c r="C22" s="2" t="s">
        <v>15</v>
      </c>
      <c r="D22" s="2" t="s">
        <v>15</v>
      </c>
      <c r="E22" s="12" t="s">
        <v>5195</v>
      </c>
      <c r="F22" s="5" t="s">
        <v>25</v>
      </c>
      <c r="G22" s="16" t="s">
        <v>224</v>
      </c>
      <c r="H22" s="2" t="s">
        <v>225</v>
      </c>
      <c r="I22" s="2" t="s">
        <v>226</v>
      </c>
      <c r="J22" s="2" t="s">
        <v>30</v>
      </c>
      <c r="K22" s="2">
        <v>27607</v>
      </c>
      <c r="L22" s="2" t="s">
        <v>227</v>
      </c>
      <c r="M22" s="2" t="s">
        <v>228</v>
      </c>
      <c r="N22" s="16" t="s">
        <v>229</v>
      </c>
    </row>
    <row r="23" spans="1:14" s="2" customFormat="1">
      <c r="A23" s="5" t="s">
        <v>230</v>
      </c>
      <c r="B23" s="2" t="s">
        <v>200</v>
      </c>
      <c r="C23" s="2" t="s">
        <v>15</v>
      </c>
      <c r="D23" s="2" t="s">
        <v>15</v>
      </c>
      <c r="E23" s="12" t="s">
        <v>5195</v>
      </c>
      <c r="F23" s="5" t="s">
        <v>25</v>
      </c>
      <c r="G23" s="16" t="s">
        <v>231</v>
      </c>
      <c r="H23" s="2" t="s">
        <v>232</v>
      </c>
      <c r="I23" s="2" t="s">
        <v>190</v>
      </c>
      <c r="J23" s="2" t="s">
        <v>30</v>
      </c>
      <c r="K23" s="2">
        <v>28311</v>
      </c>
      <c r="L23" s="2" t="s">
        <v>191</v>
      </c>
      <c r="M23" s="2" t="s">
        <v>233</v>
      </c>
      <c r="N23" s="16" t="s">
        <v>234</v>
      </c>
    </row>
    <row r="24" spans="1:14" s="2" customFormat="1">
      <c r="A24" s="5" t="s">
        <v>238</v>
      </c>
      <c r="B24" s="2" t="s">
        <v>200</v>
      </c>
      <c r="C24" s="2" t="s">
        <v>15</v>
      </c>
      <c r="D24" s="2" t="s">
        <v>15</v>
      </c>
      <c r="E24" s="16" t="s">
        <v>239</v>
      </c>
      <c r="F24" s="5" t="s">
        <v>25</v>
      </c>
      <c r="G24" s="16" t="s">
        <v>241</v>
      </c>
      <c r="H24" s="2" t="s">
        <v>242</v>
      </c>
      <c r="I24" s="2" t="s">
        <v>44</v>
      </c>
      <c r="J24" s="2" t="s">
        <v>30</v>
      </c>
      <c r="K24" s="2">
        <v>27411</v>
      </c>
      <c r="L24" s="2" t="s">
        <v>45</v>
      </c>
      <c r="M24" s="2" t="s">
        <v>243</v>
      </c>
      <c r="N24" s="16" t="s">
        <v>244</v>
      </c>
    </row>
    <row r="25" spans="1:14" s="2" customFormat="1">
      <c r="A25" s="5" t="s">
        <v>238</v>
      </c>
      <c r="B25" s="2" t="s">
        <v>68</v>
      </c>
      <c r="C25" s="2" t="s">
        <v>15</v>
      </c>
      <c r="D25" s="2" t="s">
        <v>15</v>
      </c>
      <c r="E25" s="16" t="s">
        <v>239</v>
      </c>
      <c r="F25" s="5" t="s">
        <v>25</v>
      </c>
      <c r="G25" s="16" t="s">
        <v>249</v>
      </c>
      <c r="H25" s="2" t="s">
        <v>251</v>
      </c>
      <c r="I25" s="2" t="s">
        <v>44</v>
      </c>
      <c r="J25" s="2" t="s">
        <v>30</v>
      </c>
      <c r="K25" s="2">
        <v>27411</v>
      </c>
      <c r="L25" s="2" t="s">
        <v>45</v>
      </c>
      <c r="M25" s="2" t="s">
        <v>252</v>
      </c>
      <c r="N25" s="5" t="s">
        <v>253</v>
      </c>
    </row>
    <row r="26" spans="1:14" s="2" customFormat="1">
      <c r="A26" s="5" t="s">
        <v>254</v>
      </c>
      <c r="B26" s="2" t="s">
        <v>68</v>
      </c>
      <c r="C26" s="4" t="s">
        <v>15</v>
      </c>
      <c r="D26" s="4" t="s">
        <v>15</v>
      </c>
      <c r="E26" s="16" t="s">
        <v>255</v>
      </c>
      <c r="F26" s="5" t="s">
        <v>25</v>
      </c>
      <c r="G26" s="16" t="s">
        <v>260</v>
      </c>
      <c r="H26" s="2" t="s">
        <v>261</v>
      </c>
      <c r="I26" s="2" t="s">
        <v>121</v>
      </c>
      <c r="J26" s="2" t="s">
        <v>30</v>
      </c>
      <c r="K26" s="2">
        <v>27707</v>
      </c>
      <c r="L26" s="2" t="s">
        <v>121</v>
      </c>
      <c r="M26" s="2" t="s">
        <v>263</v>
      </c>
      <c r="N26" s="16" t="s">
        <v>264</v>
      </c>
    </row>
    <row r="27" spans="1:14" s="2" customFormat="1">
      <c r="A27" s="5" t="s">
        <v>265</v>
      </c>
      <c r="B27" s="2" t="s">
        <v>68</v>
      </c>
      <c r="C27" s="2" t="s">
        <v>15</v>
      </c>
      <c r="D27" s="2" t="s">
        <v>15</v>
      </c>
      <c r="E27" s="12" t="s">
        <v>5195</v>
      </c>
      <c r="F27" s="5" t="s">
        <v>25</v>
      </c>
      <c r="G27" s="16" t="s">
        <v>266</v>
      </c>
      <c r="H27" s="2" t="s">
        <v>267</v>
      </c>
      <c r="I27" s="2" t="s">
        <v>226</v>
      </c>
      <c r="J27" s="2" t="s">
        <v>30</v>
      </c>
      <c r="K27" s="2">
        <v>27695</v>
      </c>
      <c r="L27" s="2" t="s">
        <v>227</v>
      </c>
      <c r="M27" s="2" t="s">
        <v>268</v>
      </c>
      <c r="N27" s="16" t="s">
        <v>264</v>
      </c>
    </row>
    <row r="28" spans="1:14" s="2" customFormat="1">
      <c r="A28" s="5" t="s">
        <v>265</v>
      </c>
      <c r="B28" s="2" t="s">
        <v>99</v>
      </c>
      <c r="C28" s="2" t="s">
        <v>15</v>
      </c>
      <c r="D28" s="2" t="s">
        <v>15</v>
      </c>
      <c r="E28" s="12" t="s">
        <v>5195</v>
      </c>
      <c r="F28" s="5" t="s">
        <v>25</v>
      </c>
      <c r="G28" s="16" t="s">
        <v>272</v>
      </c>
      <c r="H28" s="2" t="s">
        <v>267</v>
      </c>
      <c r="I28" s="2" t="s">
        <v>226</v>
      </c>
      <c r="J28" s="2" t="s">
        <v>30</v>
      </c>
      <c r="K28" s="2">
        <v>27695</v>
      </c>
      <c r="L28" s="2" t="s">
        <v>227</v>
      </c>
      <c r="M28" s="2" t="s">
        <v>268</v>
      </c>
      <c r="N28" s="16" t="s">
        <v>264</v>
      </c>
    </row>
    <row r="29" spans="1:14" s="2" customFormat="1">
      <c r="A29" s="5" t="s">
        <v>274</v>
      </c>
      <c r="B29" s="2" t="s">
        <v>38</v>
      </c>
      <c r="C29" s="2" t="s">
        <v>275</v>
      </c>
      <c r="D29" s="2" t="s">
        <v>276</v>
      </c>
      <c r="E29" s="16" t="s">
        <v>277</v>
      </c>
      <c r="F29" s="5" t="s">
        <v>25</v>
      </c>
      <c r="G29" s="16" t="s">
        <v>278</v>
      </c>
      <c r="H29" s="4"/>
      <c r="I29" s="2" t="s">
        <v>282</v>
      </c>
      <c r="J29" s="2" t="s">
        <v>30</v>
      </c>
      <c r="K29" s="4"/>
      <c r="L29" s="2" t="s">
        <v>284</v>
      </c>
      <c r="M29" s="2" t="s">
        <v>285</v>
      </c>
      <c r="N29" s="16" t="s">
        <v>286</v>
      </c>
    </row>
    <row r="30" spans="1:14" s="2" customFormat="1">
      <c r="A30" s="5" t="s">
        <v>288</v>
      </c>
      <c r="B30" s="2" t="s">
        <v>289</v>
      </c>
      <c r="C30" s="4"/>
      <c r="D30" s="4"/>
      <c r="E30" s="12" t="s">
        <v>5195</v>
      </c>
      <c r="F30" s="5" t="s">
        <v>25</v>
      </c>
      <c r="G30" s="16" t="s">
        <v>290</v>
      </c>
      <c r="H30" s="4"/>
      <c r="I30" s="2" t="s">
        <v>291</v>
      </c>
      <c r="J30" s="2" t="s">
        <v>30</v>
      </c>
      <c r="K30" s="2">
        <v>27101</v>
      </c>
      <c r="L30" s="2" t="s">
        <v>292</v>
      </c>
      <c r="M30" s="4"/>
      <c r="N30" s="16" t="s">
        <v>293</v>
      </c>
    </row>
    <row r="31" spans="1:14" s="2" customFormat="1">
      <c r="A31" s="5" t="s">
        <v>294</v>
      </c>
      <c r="B31" s="2" t="s">
        <v>138</v>
      </c>
      <c r="C31" s="2" t="s">
        <v>319</v>
      </c>
      <c r="D31" s="2" t="s">
        <v>27</v>
      </c>
      <c r="E31" s="16" t="s">
        <v>302</v>
      </c>
      <c r="F31" s="5" t="s">
        <v>25</v>
      </c>
      <c r="G31" s="5" t="s">
        <v>320</v>
      </c>
      <c r="H31" s="2" t="s">
        <v>304</v>
      </c>
      <c r="I31" s="2" t="s">
        <v>305</v>
      </c>
      <c r="J31" s="2" t="s">
        <v>30</v>
      </c>
      <c r="K31" s="2">
        <v>28804</v>
      </c>
      <c r="L31" s="2" t="s">
        <v>306</v>
      </c>
      <c r="M31" s="2" t="s">
        <v>307</v>
      </c>
      <c r="N31" s="16" t="s">
        <v>308</v>
      </c>
    </row>
    <row r="32" spans="1:14" s="2" customFormat="1">
      <c r="A32" s="5" t="s">
        <v>294</v>
      </c>
      <c r="B32" s="2" t="s">
        <v>38</v>
      </c>
      <c r="C32" s="11" t="s">
        <v>313</v>
      </c>
      <c r="D32" s="4" t="s">
        <v>315</v>
      </c>
      <c r="E32" s="16" t="s">
        <v>302</v>
      </c>
      <c r="F32" s="5" t="s">
        <v>25</v>
      </c>
      <c r="G32" s="16" t="s">
        <v>316</v>
      </c>
      <c r="H32" s="2" t="s">
        <v>304</v>
      </c>
      <c r="I32" s="2" t="s">
        <v>305</v>
      </c>
      <c r="J32" s="2" t="s">
        <v>30</v>
      </c>
      <c r="K32" s="2">
        <v>28804</v>
      </c>
      <c r="L32" s="2" t="s">
        <v>306</v>
      </c>
      <c r="M32" s="2" t="s">
        <v>307</v>
      </c>
      <c r="N32" s="16" t="s">
        <v>308</v>
      </c>
    </row>
    <row r="33" spans="1:14" s="2" customFormat="1">
      <c r="A33" s="5" t="s">
        <v>294</v>
      </c>
      <c r="B33" s="2" t="s">
        <v>200</v>
      </c>
      <c r="C33" s="2" t="s">
        <v>296</v>
      </c>
      <c r="D33" s="2" t="s">
        <v>300</v>
      </c>
      <c r="E33" s="16" t="s">
        <v>302</v>
      </c>
      <c r="F33" s="5" t="s">
        <v>25</v>
      </c>
      <c r="G33" s="5" t="s">
        <v>303</v>
      </c>
      <c r="H33" s="2" t="s">
        <v>304</v>
      </c>
      <c r="I33" s="2" t="s">
        <v>305</v>
      </c>
      <c r="J33" s="2" t="s">
        <v>30</v>
      </c>
      <c r="K33" s="2">
        <v>28804</v>
      </c>
      <c r="L33" s="2" t="s">
        <v>306</v>
      </c>
      <c r="M33" s="2" t="s">
        <v>307</v>
      </c>
      <c r="N33" s="16" t="s">
        <v>308</v>
      </c>
    </row>
    <row r="34" spans="1:14" s="2" customFormat="1">
      <c r="A34" s="5" t="s">
        <v>326</v>
      </c>
      <c r="B34" s="2" t="s">
        <v>200</v>
      </c>
      <c r="C34" s="2" t="s">
        <v>15</v>
      </c>
      <c r="D34" s="2" t="s">
        <v>15</v>
      </c>
      <c r="E34" s="16" t="s">
        <v>327</v>
      </c>
      <c r="F34" s="5" t="s">
        <v>25</v>
      </c>
      <c r="G34" s="16" t="s">
        <v>328</v>
      </c>
      <c r="H34" s="2" t="s">
        <v>333</v>
      </c>
      <c r="I34" s="2" t="s">
        <v>322</v>
      </c>
      <c r="J34" s="2" t="s">
        <v>30</v>
      </c>
      <c r="K34" s="2">
        <v>28223</v>
      </c>
      <c r="L34" s="2" t="s">
        <v>334</v>
      </c>
      <c r="M34" s="2" t="s">
        <v>335</v>
      </c>
      <c r="N34" s="16" t="s">
        <v>336</v>
      </c>
    </row>
    <row r="35" spans="1:14" s="2" customFormat="1">
      <c r="A35" s="5" t="s">
        <v>338</v>
      </c>
      <c r="B35" s="2" t="s">
        <v>200</v>
      </c>
      <c r="C35" s="2" t="s">
        <v>15</v>
      </c>
      <c r="D35" s="2" t="s">
        <v>15</v>
      </c>
      <c r="E35" s="16" t="s">
        <v>339</v>
      </c>
      <c r="F35" s="5" t="s">
        <v>25</v>
      </c>
      <c r="G35" s="16" t="s">
        <v>340</v>
      </c>
      <c r="H35" s="2" t="s">
        <v>341</v>
      </c>
      <c r="I35" s="2" t="s">
        <v>44</v>
      </c>
      <c r="J35" s="2" t="s">
        <v>30</v>
      </c>
      <c r="K35" s="2">
        <v>27413</v>
      </c>
      <c r="L35" s="2" t="s">
        <v>45</v>
      </c>
      <c r="M35" s="2" t="s">
        <v>342</v>
      </c>
      <c r="N35" s="16" t="s">
        <v>343</v>
      </c>
    </row>
    <row r="36" spans="1:14" s="2" customFormat="1">
      <c r="A36" s="5" t="s">
        <v>338</v>
      </c>
      <c r="B36" s="2" t="s">
        <v>138</v>
      </c>
      <c r="C36" s="2" t="s">
        <v>15</v>
      </c>
      <c r="D36" s="2" t="s">
        <v>15</v>
      </c>
      <c r="E36" s="16" t="s">
        <v>339</v>
      </c>
      <c r="F36" s="5" t="s">
        <v>25</v>
      </c>
      <c r="G36" s="16" t="s">
        <v>350</v>
      </c>
      <c r="H36" s="2" t="s">
        <v>341</v>
      </c>
      <c r="I36" s="2" t="s">
        <v>44</v>
      </c>
      <c r="J36" s="2" t="s">
        <v>30</v>
      </c>
      <c r="K36" s="2">
        <v>27413</v>
      </c>
      <c r="L36" s="2" t="s">
        <v>45</v>
      </c>
      <c r="M36" s="2" t="s">
        <v>342</v>
      </c>
      <c r="N36" s="16" t="s">
        <v>343</v>
      </c>
    </row>
    <row r="37" spans="1:14" s="2" customFormat="1">
      <c r="A37" s="5" t="s">
        <v>338</v>
      </c>
      <c r="B37" s="2" t="s">
        <v>353</v>
      </c>
      <c r="C37" s="2" t="s">
        <v>15</v>
      </c>
      <c r="D37" s="2" t="s">
        <v>15</v>
      </c>
      <c r="E37" s="16" t="s">
        <v>339</v>
      </c>
      <c r="F37" s="5" t="s">
        <v>25</v>
      </c>
      <c r="G37" s="16" t="s">
        <v>354</v>
      </c>
      <c r="H37" s="2" t="s">
        <v>341</v>
      </c>
      <c r="I37" s="2" t="s">
        <v>44</v>
      </c>
      <c r="J37" s="2" t="s">
        <v>30</v>
      </c>
      <c r="K37" s="2">
        <v>27413</v>
      </c>
      <c r="L37" s="2" t="s">
        <v>45</v>
      </c>
      <c r="M37" s="2" t="s">
        <v>342</v>
      </c>
      <c r="N37" s="16" t="s">
        <v>343</v>
      </c>
    </row>
    <row r="38" spans="1:14" s="2" customFormat="1">
      <c r="A38" s="5" t="s">
        <v>359</v>
      </c>
      <c r="B38" s="2" t="s">
        <v>200</v>
      </c>
      <c r="C38" s="2" t="s">
        <v>15</v>
      </c>
      <c r="E38" s="16" t="s">
        <v>360</v>
      </c>
      <c r="F38" s="5" t="s">
        <v>25</v>
      </c>
      <c r="G38" s="16" t="s">
        <v>361</v>
      </c>
      <c r="H38" s="2" t="s">
        <v>365</v>
      </c>
      <c r="I38" s="2" t="s">
        <v>366</v>
      </c>
      <c r="J38" s="2" t="s">
        <v>30</v>
      </c>
      <c r="K38" s="2">
        <v>28372</v>
      </c>
      <c r="L38" s="2" t="s">
        <v>368</v>
      </c>
      <c r="M38" s="2" t="s">
        <v>369</v>
      </c>
      <c r="N38" s="16" t="s">
        <v>370</v>
      </c>
    </row>
    <row r="39" spans="1:14" s="2" customFormat="1">
      <c r="A39" s="5" t="s">
        <v>372</v>
      </c>
      <c r="B39" s="2" t="s">
        <v>373</v>
      </c>
      <c r="C39" s="2" t="s">
        <v>5185</v>
      </c>
      <c r="D39" s="2" t="s">
        <v>2203</v>
      </c>
      <c r="E39" s="16" t="s">
        <v>5187</v>
      </c>
      <c r="F39" s="5" t="s">
        <v>25</v>
      </c>
      <c r="G39" s="12" t="s">
        <v>5186</v>
      </c>
      <c r="H39" s="2" t="s">
        <v>380</v>
      </c>
      <c r="I39" s="2" t="s">
        <v>381</v>
      </c>
      <c r="J39" s="2" t="s">
        <v>30</v>
      </c>
      <c r="K39" s="2">
        <v>28403</v>
      </c>
      <c r="L39" s="2" t="s">
        <v>382</v>
      </c>
      <c r="M39" s="2" t="s">
        <v>383</v>
      </c>
      <c r="N39" s="16" t="s">
        <v>384</v>
      </c>
    </row>
    <row r="40" spans="1:14" s="2" customFormat="1">
      <c r="A40" s="5" t="s">
        <v>385</v>
      </c>
      <c r="B40" s="2" t="s">
        <v>200</v>
      </c>
      <c r="C40" s="2" t="s">
        <v>386</v>
      </c>
      <c r="D40" s="2" t="s">
        <v>387</v>
      </c>
      <c r="E40" s="16" t="s">
        <v>374</v>
      </c>
      <c r="F40" s="5" t="s">
        <v>25</v>
      </c>
      <c r="G40" s="12" t="s">
        <v>393</v>
      </c>
      <c r="H40" s="2" t="s">
        <v>380</v>
      </c>
      <c r="I40" s="2" t="s">
        <v>381</v>
      </c>
      <c r="J40" s="2" t="s">
        <v>30</v>
      </c>
      <c r="K40" s="2">
        <v>28403</v>
      </c>
      <c r="L40" s="2" t="s">
        <v>382</v>
      </c>
      <c r="M40" s="2" t="s">
        <v>383</v>
      </c>
      <c r="N40" s="16" t="s">
        <v>384</v>
      </c>
    </row>
    <row r="41" spans="1:14" s="2" customFormat="1">
      <c r="A41" s="5" t="s">
        <v>394</v>
      </c>
      <c r="B41" s="2" t="s">
        <v>68</v>
      </c>
      <c r="C41" s="2" t="s">
        <v>15</v>
      </c>
      <c r="D41" s="2" t="s">
        <v>15</v>
      </c>
      <c r="E41" s="16" t="s">
        <v>395</v>
      </c>
      <c r="F41" s="5" t="s">
        <v>25</v>
      </c>
      <c r="G41" s="16" t="s">
        <v>399</v>
      </c>
      <c r="H41" s="2" t="s">
        <v>400</v>
      </c>
      <c r="I41" s="2" t="s">
        <v>291</v>
      </c>
      <c r="J41" s="2" t="s">
        <v>30</v>
      </c>
      <c r="K41" s="2">
        <v>27109</v>
      </c>
      <c r="L41" s="2" t="s">
        <v>292</v>
      </c>
      <c r="M41" s="2" t="s">
        <v>401</v>
      </c>
      <c r="N41" s="16" t="s">
        <v>402</v>
      </c>
    </row>
    <row r="42" spans="1:14" s="2" customFormat="1">
      <c r="A42" s="5" t="s">
        <v>403</v>
      </c>
      <c r="B42" s="2" t="s">
        <v>68</v>
      </c>
      <c r="C42" s="2" t="s">
        <v>15</v>
      </c>
      <c r="D42" s="2" t="s">
        <v>15</v>
      </c>
      <c r="E42" s="16" t="s">
        <v>404</v>
      </c>
      <c r="F42" s="5" t="s">
        <v>25</v>
      </c>
      <c r="G42" s="16" t="s">
        <v>406</v>
      </c>
      <c r="H42" s="2" t="s">
        <v>407</v>
      </c>
      <c r="I42" s="2" t="s">
        <v>408</v>
      </c>
      <c r="J42" s="2" t="s">
        <v>30</v>
      </c>
      <c r="K42" s="2">
        <v>28723</v>
      </c>
      <c r="L42" s="2" t="s">
        <v>409</v>
      </c>
      <c r="M42" s="2" t="s">
        <v>410</v>
      </c>
      <c r="N42" s="16" t="s">
        <v>411</v>
      </c>
    </row>
    <row r="43" spans="1:14" s="2" customFormat="1">
      <c r="A43" s="5" t="s">
        <v>412</v>
      </c>
      <c r="B43" s="2" t="s">
        <v>68</v>
      </c>
      <c r="C43" s="4" t="s">
        <v>15</v>
      </c>
      <c r="D43" s="4" t="s">
        <v>15</v>
      </c>
      <c r="E43" s="16" t="s">
        <v>413</v>
      </c>
      <c r="F43" s="5" t="s">
        <v>25</v>
      </c>
      <c r="G43" s="16" t="s">
        <v>418</v>
      </c>
      <c r="H43" s="2" t="s">
        <v>420</v>
      </c>
      <c r="I43" s="2" t="s">
        <v>226</v>
      </c>
      <c r="J43" s="2" t="s">
        <v>30</v>
      </c>
      <c r="K43" s="2">
        <v>27604</v>
      </c>
      <c r="L43" s="2" t="s">
        <v>227</v>
      </c>
      <c r="M43" s="4"/>
      <c r="N43" s="16" t="s">
        <v>421</v>
      </c>
    </row>
    <row r="44" spans="1:14" s="2" customFormat="1">
      <c r="A44" s="5" t="s">
        <v>423</v>
      </c>
      <c r="B44" s="2" t="s">
        <v>440</v>
      </c>
      <c r="C44" s="2" t="s">
        <v>441</v>
      </c>
      <c r="D44" s="2" t="s">
        <v>442</v>
      </c>
      <c r="E44" s="5" t="s">
        <v>443</v>
      </c>
      <c r="F44" s="5" t="s">
        <v>433</v>
      </c>
      <c r="G44" s="16" t="s">
        <v>444</v>
      </c>
      <c r="H44" s="2" t="s">
        <v>435</v>
      </c>
      <c r="I44" s="2" t="s">
        <v>305</v>
      </c>
      <c r="J44" s="2" t="s">
        <v>30</v>
      </c>
      <c r="K44" s="2">
        <v>28801</v>
      </c>
      <c r="L44" s="2" t="s">
        <v>306</v>
      </c>
      <c r="M44" s="2" t="s">
        <v>445</v>
      </c>
      <c r="N44" s="5" t="s">
        <v>437</v>
      </c>
    </row>
    <row r="45" spans="1:14" s="2" customFormat="1">
      <c r="A45" s="5" t="s">
        <v>423</v>
      </c>
      <c r="B45" s="2" t="s">
        <v>99</v>
      </c>
      <c r="C45" s="2" t="s">
        <v>455</v>
      </c>
      <c r="D45" s="2" t="s">
        <v>456</v>
      </c>
      <c r="E45" s="5" t="str">
        <f>HYPERLINK("https://twitter.com/CaseyBlakeACT","@CaseyBlakeACT")</f>
        <v>@CaseyBlakeACT</v>
      </c>
      <c r="F45" s="5" t="s">
        <v>433</v>
      </c>
      <c r="G45" s="16" t="s">
        <v>458</v>
      </c>
      <c r="H45" s="2" t="s">
        <v>435</v>
      </c>
      <c r="I45" s="2" t="s">
        <v>305</v>
      </c>
      <c r="J45" s="2" t="s">
        <v>30</v>
      </c>
      <c r="K45" s="2">
        <v>28801</v>
      </c>
      <c r="L45" s="2" t="s">
        <v>306</v>
      </c>
      <c r="M45" s="2" t="s">
        <v>460</v>
      </c>
      <c r="N45" s="16" t="s">
        <v>437</v>
      </c>
    </row>
    <row r="46" spans="1:14" s="2" customFormat="1">
      <c r="A46" s="5" t="s">
        <v>423</v>
      </c>
      <c r="B46" s="2" t="s">
        <v>484</v>
      </c>
      <c r="C46" s="2" t="s">
        <v>485</v>
      </c>
      <c r="D46" s="2" t="s">
        <v>486</v>
      </c>
      <c r="E46" s="16" t="s">
        <v>487</v>
      </c>
      <c r="F46" s="5" t="s">
        <v>433</v>
      </c>
      <c r="G46" s="16" t="s">
        <v>488</v>
      </c>
      <c r="H46" s="2" t="s">
        <v>435</v>
      </c>
      <c r="I46" s="2" t="s">
        <v>305</v>
      </c>
      <c r="J46" s="2" t="s">
        <v>30</v>
      </c>
      <c r="K46" s="2">
        <v>28801</v>
      </c>
      <c r="L46" s="2" t="s">
        <v>306</v>
      </c>
      <c r="M46" s="2" t="s">
        <v>493</v>
      </c>
      <c r="N46" s="16" t="s">
        <v>437</v>
      </c>
    </row>
    <row r="47" spans="1:14" s="2" customFormat="1">
      <c r="A47" s="5" t="s">
        <v>423</v>
      </c>
      <c r="B47" s="2" t="s">
        <v>461</v>
      </c>
      <c r="C47" s="2" t="s">
        <v>462</v>
      </c>
      <c r="D47" s="2" t="s">
        <v>463</v>
      </c>
      <c r="E47" s="5" t="s">
        <v>464</v>
      </c>
      <c r="F47" s="5" t="s">
        <v>433</v>
      </c>
      <c r="G47" s="16" t="s">
        <v>466</v>
      </c>
      <c r="H47" s="2" t="s">
        <v>435</v>
      </c>
      <c r="I47" s="2" t="s">
        <v>305</v>
      </c>
      <c r="J47" s="2" t="s">
        <v>30</v>
      </c>
      <c r="K47" s="2">
        <v>28801</v>
      </c>
      <c r="L47" s="2" t="s">
        <v>306</v>
      </c>
      <c r="M47" s="2" t="s">
        <v>467</v>
      </c>
      <c r="N47" s="16" t="s">
        <v>437</v>
      </c>
    </row>
    <row r="48" spans="1:14" s="2" customFormat="1">
      <c r="A48" s="5" t="s">
        <v>423</v>
      </c>
      <c r="B48" s="2" t="s">
        <v>474</v>
      </c>
      <c r="C48" s="2" t="s">
        <v>246</v>
      </c>
      <c r="D48" s="2" t="s">
        <v>475</v>
      </c>
      <c r="E48" s="5" t="s">
        <v>476</v>
      </c>
      <c r="F48" s="5" t="s">
        <v>433</v>
      </c>
      <c r="G48" s="16" t="s">
        <v>477</v>
      </c>
      <c r="H48" s="2" t="s">
        <v>435</v>
      </c>
      <c r="I48" s="2" t="s">
        <v>305</v>
      </c>
      <c r="J48" s="2" t="s">
        <v>30</v>
      </c>
      <c r="K48" s="2">
        <v>28801</v>
      </c>
      <c r="L48" s="2" t="s">
        <v>306</v>
      </c>
      <c r="M48" s="2" t="s">
        <v>479</v>
      </c>
      <c r="N48" s="16" t="s">
        <v>437</v>
      </c>
    </row>
    <row r="49" spans="1:15" s="2" customFormat="1">
      <c r="A49" s="5" t="s">
        <v>423</v>
      </c>
      <c r="B49" s="2" t="s">
        <v>424</v>
      </c>
      <c r="C49" s="2" t="s">
        <v>425</v>
      </c>
      <c r="D49" s="2" t="s">
        <v>426</v>
      </c>
      <c r="E49" s="5" t="s">
        <v>427</v>
      </c>
      <c r="F49" s="5" t="s">
        <v>433</v>
      </c>
      <c r="G49" s="16" t="s">
        <v>434</v>
      </c>
      <c r="H49" s="2" t="s">
        <v>435</v>
      </c>
      <c r="I49" s="2" t="s">
        <v>305</v>
      </c>
      <c r="J49" s="2" t="s">
        <v>30</v>
      </c>
      <c r="K49" s="2">
        <v>28801</v>
      </c>
      <c r="L49" s="2" t="s">
        <v>306</v>
      </c>
      <c r="M49" s="2" t="s">
        <v>436</v>
      </c>
      <c r="N49" s="16" t="s">
        <v>437</v>
      </c>
    </row>
    <row r="50" spans="1:15" s="2" customFormat="1">
      <c r="A50" s="5" t="s">
        <v>423</v>
      </c>
      <c r="B50" s="2" t="s">
        <v>446</v>
      </c>
      <c r="C50" s="2" t="s">
        <v>447</v>
      </c>
      <c r="D50" s="2" t="s">
        <v>448</v>
      </c>
      <c r="E50" s="5" t="s">
        <v>449</v>
      </c>
      <c r="F50" s="5" t="s">
        <v>433</v>
      </c>
      <c r="G50" s="16" t="s">
        <v>450</v>
      </c>
      <c r="H50" s="2" t="s">
        <v>435</v>
      </c>
      <c r="I50" s="2" t="s">
        <v>305</v>
      </c>
      <c r="J50" s="2" t="s">
        <v>30</v>
      </c>
      <c r="K50" s="2">
        <v>28801</v>
      </c>
      <c r="L50" s="2" t="s">
        <v>306</v>
      </c>
      <c r="M50" s="2" t="s">
        <v>451</v>
      </c>
      <c r="N50" s="5" t="s">
        <v>437</v>
      </c>
    </row>
    <row r="51" spans="1:15" s="2" customFormat="1">
      <c r="A51" s="5" t="s">
        <v>423</v>
      </c>
      <c r="B51" s="2" t="s">
        <v>468</v>
      </c>
      <c r="C51" s="2" t="s">
        <v>469</v>
      </c>
      <c r="D51" s="2" t="s">
        <v>470</v>
      </c>
      <c r="E51" s="5" t="s">
        <v>471</v>
      </c>
      <c r="F51" s="5" t="s">
        <v>433</v>
      </c>
      <c r="G51" s="16" t="s">
        <v>472</v>
      </c>
      <c r="H51" s="2" t="s">
        <v>435</v>
      </c>
      <c r="I51" s="2" t="s">
        <v>305</v>
      </c>
      <c r="J51" s="2" t="s">
        <v>30</v>
      </c>
      <c r="K51" s="2">
        <v>28801</v>
      </c>
      <c r="L51" s="2" t="s">
        <v>306</v>
      </c>
      <c r="M51" s="2" t="s">
        <v>473</v>
      </c>
      <c r="N51" s="5" t="s">
        <v>437</v>
      </c>
    </row>
    <row r="52" spans="1:15" s="2" customFormat="1">
      <c r="A52" s="5" t="s">
        <v>423</v>
      </c>
      <c r="B52" s="2" t="s">
        <v>650</v>
      </c>
      <c r="C52" s="4" t="s">
        <v>651</v>
      </c>
      <c r="D52" s="4" t="s">
        <v>652</v>
      </c>
      <c r="E52" s="16" t="s">
        <v>653</v>
      </c>
      <c r="F52" s="5" t="s">
        <v>433</v>
      </c>
      <c r="G52" s="5" t="s">
        <v>654</v>
      </c>
      <c r="H52" s="2" t="s">
        <v>435</v>
      </c>
      <c r="I52" s="2" t="s">
        <v>305</v>
      </c>
      <c r="J52" s="2" t="s">
        <v>30</v>
      </c>
      <c r="K52" s="2">
        <v>28801</v>
      </c>
      <c r="L52" s="2" t="s">
        <v>306</v>
      </c>
      <c r="M52" s="2" t="s">
        <v>445</v>
      </c>
      <c r="N52" s="5" t="s">
        <v>437</v>
      </c>
    </row>
    <row r="53" spans="1:15" s="2" customFormat="1">
      <c r="A53" s="5" t="s">
        <v>423</v>
      </c>
      <c r="B53" s="2" t="s">
        <v>68</v>
      </c>
      <c r="C53" s="4"/>
      <c r="D53" s="4"/>
      <c r="E53" s="5" t="str">
        <f>HYPERLINK("https://twitter.com/asheville","@asheville")</f>
        <v>@asheville</v>
      </c>
      <c r="F53" s="5" t="s">
        <v>433</v>
      </c>
      <c r="G53" s="16" t="s">
        <v>453</v>
      </c>
      <c r="H53" s="2" t="s">
        <v>435</v>
      </c>
      <c r="I53" s="2" t="s">
        <v>305</v>
      </c>
      <c r="J53" s="2" t="s">
        <v>30</v>
      </c>
      <c r="K53" s="2">
        <v>28801</v>
      </c>
      <c r="L53" s="2" t="s">
        <v>306</v>
      </c>
      <c r="M53" s="2" t="s">
        <v>454</v>
      </c>
      <c r="N53" s="5" t="s">
        <v>437</v>
      </c>
    </row>
    <row r="54" spans="1:15" s="2" customFormat="1">
      <c r="A54" s="5" t="s">
        <v>495</v>
      </c>
      <c r="B54" s="2" t="s">
        <v>554</v>
      </c>
      <c r="C54" s="2" t="s">
        <v>555</v>
      </c>
      <c r="D54" s="2" t="s">
        <v>556</v>
      </c>
      <c r="E54" s="5" t="s">
        <v>557</v>
      </c>
      <c r="F54" s="10" t="s">
        <v>433</v>
      </c>
      <c r="G54" s="16" t="s">
        <v>558</v>
      </c>
      <c r="H54" s="2" t="s">
        <v>501</v>
      </c>
      <c r="I54" s="4" t="s">
        <v>559</v>
      </c>
      <c r="J54" s="4" t="s">
        <v>30</v>
      </c>
      <c r="K54" s="4">
        <v>28027</v>
      </c>
      <c r="L54" s="4" t="s">
        <v>334</v>
      </c>
      <c r="M54" s="4" t="s">
        <v>560</v>
      </c>
      <c r="N54" s="5" t="s">
        <v>503</v>
      </c>
      <c r="O54" s="4"/>
    </row>
    <row r="55" spans="1:15" s="2" customFormat="1">
      <c r="A55" s="5" t="s">
        <v>495</v>
      </c>
      <c r="B55" s="2" t="s">
        <v>612</v>
      </c>
      <c r="C55" s="2" t="s">
        <v>613</v>
      </c>
      <c r="D55" s="2" t="s">
        <v>196</v>
      </c>
      <c r="E55" s="5" t="s">
        <v>614</v>
      </c>
      <c r="F55" s="5" t="s">
        <v>433</v>
      </c>
      <c r="G55" s="16" t="s">
        <v>615</v>
      </c>
      <c r="H55" s="2" t="s">
        <v>501</v>
      </c>
      <c r="I55" s="2" t="s">
        <v>322</v>
      </c>
      <c r="J55" s="2" t="s">
        <v>30</v>
      </c>
      <c r="K55" s="2">
        <v>28202</v>
      </c>
      <c r="L55" s="2" t="s">
        <v>334</v>
      </c>
      <c r="M55" s="2" t="s">
        <v>616</v>
      </c>
      <c r="N55" s="16" t="s">
        <v>503</v>
      </c>
    </row>
    <row r="56" spans="1:15" s="2" customFormat="1">
      <c r="A56" s="5" t="s">
        <v>495</v>
      </c>
      <c r="B56" s="2" t="s">
        <v>607</v>
      </c>
      <c r="C56" s="2" t="s">
        <v>608</v>
      </c>
      <c r="D56" s="2" t="s">
        <v>609</v>
      </c>
      <c r="E56" s="16" t="s">
        <v>610</v>
      </c>
      <c r="F56" s="5" t="s">
        <v>433</v>
      </c>
      <c r="G56" s="16" t="s">
        <v>611</v>
      </c>
      <c r="H56" s="2" t="s">
        <v>501</v>
      </c>
      <c r="I56" s="2" t="s">
        <v>322</v>
      </c>
      <c r="J56" s="2" t="s">
        <v>30</v>
      </c>
      <c r="K56" s="2">
        <v>28202</v>
      </c>
      <c r="L56" s="2" t="s">
        <v>334</v>
      </c>
      <c r="M56" s="2" t="s">
        <v>525</v>
      </c>
      <c r="N56" s="5" t="s">
        <v>503</v>
      </c>
    </row>
    <row r="57" spans="1:15" s="2" customFormat="1">
      <c r="A57" s="5" t="s">
        <v>495</v>
      </c>
      <c r="B57" s="2" t="s">
        <v>597</v>
      </c>
      <c r="C57" s="2" t="s">
        <v>441</v>
      </c>
      <c r="D57" s="2" t="s">
        <v>598</v>
      </c>
      <c r="E57" s="5" t="s">
        <v>599</v>
      </c>
      <c r="F57" s="5" t="s">
        <v>433</v>
      </c>
      <c r="G57" s="5" t="s">
        <v>600</v>
      </c>
      <c r="H57" s="2" t="s">
        <v>501</v>
      </c>
      <c r="I57" s="2" t="s">
        <v>322</v>
      </c>
      <c r="J57" s="2" t="s">
        <v>30</v>
      </c>
      <c r="K57" s="2">
        <v>28202</v>
      </c>
      <c r="L57" s="2" t="s">
        <v>334</v>
      </c>
      <c r="M57" s="2" t="s">
        <v>601</v>
      </c>
      <c r="N57" s="5" t="s">
        <v>503</v>
      </c>
    </row>
    <row r="58" spans="1:15" s="2" customFormat="1">
      <c r="A58" s="5" t="s">
        <v>495</v>
      </c>
      <c r="B58" s="2" t="s">
        <v>645</v>
      </c>
      <c r="C58" s="2" t="s">
        <v>646</v>
      </c>
      <c r="D58" s="2" t="s">
        <v>647</v>
      </c>
      <c r="E58" s="5" t="str">
        <f>HYPERLINK("https://twitter.com/CristinaBolling","@CristinaBolling")</f>
        <v>@CristinaBolling</v>
      </c>
      <c r="F58" s="5" t="s">
        <v>433</v>
      </c>
      <c r="G58" s="16" t="s">
        <v>648</v>
      </c>
      <c r="H58" s="2" t="s">
        <v>501</v>
      </c>
      <c r="I58" s="2" t="s">
        <v>322</v>
      </c>
      <c r="J58" s="2" t="s">
        <v>30</v>
      </c>
      <c r="K58" s="2">
        <v>28202</v>
      </c>
      <c r="L58" s="2" t="s">
        <v>334</v>
      </c>
      <c r="M58" s="2" t="s">
        <v>649</v>
      </c>
      <c r="N58" s="5" t="s">
        <v>503</v>
      </c>
    </row>
    <row r="59" spans="1:15" s="2" customFormat="1">
      <c r="A59" s="5" t="s">
        <v>495</v>
      </c>
      <c r="B59" s="2" t="s">
        <v>640</v>
      </c>
      <c r="C59" s="2" t="s">
        <v>641</v>
      </c>
      <c r="D59" s="2" t="s">
        <v>642</v>
      </c>
      <c r="E59" s="5" t="str">
        <f>HYPERLINK("https://twitter.com/DannyePowell","@DannyePowell")</f>
        <v>@DannyePowell</v>
      </c>
      <c r="F59" s="5" t="s">
        <v>433</v>
      </c>
      <c r="G59" s="16" t="s">
        <v>643</v>
      </c>
      <c r="H59" s="2" t="s">
        <v>501</v>
      </c>
      <c r="I59" s="2" t="s">
        <v>322</v>
      </c>
      <c r="J59" s="2" t="s">
        <v>30</v>
      </c>
      <c r="K59" s="2">
        <v>28202</v>
      </c>
      <c r="L59" s="2" t="s">
        <v>334</v>
      </c>
      <c r="M59" s="2" t="s">
        <v>644</v>
      </c>
      <c r="N59" s="5" t="s">
        <v>503</v>
      </c>
    </row>
    <row r="60" spans="1:15" s="2" customFormat="1">
      <c r="A60" s="5" t="s">
        <v>495</v>
      </c>
      <c r="B60" s="2" t="s">
        <v>578</v>
      </c>
      <c r="C60" s="2" t="s">
        <v>579</v>
      </c>
      <c r="D60" s="2" t="s">
        <v>580</v>
      </c>
      <c r="E60" s="5" t="str">
        <f>HYPERLINK("https://twitter.com/DeonERoberts","@DeonERoberts")</f>
        <v>@DeonERoberts</v>
      </c>
      <c r="F60" s="5" t="s">
        <v>433</v>
      </c>
      <c r="G60" s="16" t="s">
        <v>581</v>
      </c>
      <c r="H60" s="2" t="s">
        <v>501</v>
      </c>
      <c r="I60" s="2" t="s">
        <v>322</v>
      </c>
      <c r="J60" s="2" t="s">
        <v>30</v>
      </c>
      <c r="K60" s="2">
        <v>28202</v>
      </c>
      <c r="L60" s="2" t="s">
        <v>334</v>
      </c>
      <c r="M60" s="2" t="s">
        <v>582</v>
      </c>
      <c r="N60" s="5" t="s">
        <v>503</v>
      </c>
    </row>
    <row r="61" spans="1:15" s="2" customFormat="1">
      <c r="A61" s="5" t="s">
        <v>495</v>
      </c>
      <c r="B61" s="2" t="s">
        <v>514</v>
      </c>
      <c r="C61" s="2" t="s">
        <v>515</v>
      </c>
      <c r="D61" s="2" t="s">
        <v>125</v>
      </c>
      <c r="E61" s="5" t="str">
        <f>HYPERLINK("https://twitter.com/DougObserver","@DougObserver")</f>
        <v>@DougObserver</v>
      </c>
      <c r="F61" s="5" t="s">
        <v>433</v>
      </c>
      <c r="G61" s="16" t="s">
        <v>516</v>
      </c>
      <c r="H61" s="2" t="s">
        <v>501</v>
      </c>
      <c r="I61" s="2" t="s">
        <v>517</v>
      </c>
      <c r="J61" s="2" t="s">
        <v>30</v>
      </c>
      <c r="K61" s="2">
        <v>28202</v>
      </c>
      <c r="L61" s="2" t="s">
        <v>334</v>
      </c>
      <c r="M61" s="2" t="s">
        <v>518</v>
      </c>
      <c r="N61" s="5" t="s">
        <v>503</v>
      </c>
    </row>
    <row r="62" spans="1:15" s="2" customFormat="1">
      <c r="A62" s="5" t="s">
        <v>495</v>
      </c>
      <c r="B62" s="2" t="s">
        <v>617</v>
      </c>
      <c r="C62" s="2" t="s">
        <v>618</v>
      </c>
      <c r="D62" s="2" t="s">
        <v>619</v>
      </c>
      <c r="E62" s="5" t="str">
        <f>HYPERLINK("https://twitter.com/FrederickClasen","@FrederickClasen")</f>
        <v>@FrederickClasen</v>
      </c>
      <c r="F62" s="5" t="s">
        <v>433</v>
      </c>
      <c r="G62" s="16" t="s">
        <v>620</v>
      </c>
      <c r="H62" s="2" t="s">
        <v>501</v>
      </c>
      <c r="I62" s="2" t="s">
        <v>322</v>
      </c>
      <c r="J62" s="2" t="s">
        <v>30</v>
      </c>
      <c r="K62" s="2">
        <v>28202</v>
      </c>
      <c r="L62" s="2" t="s">
        <v>334</v>
      </c>
      <c r="M62" s="2" t="s">
        <v>621</v>
      </c>
      <c r="N62" s="5" t="s">
        <v>503</v>
      </c>
    </row>
    <row r="63" spans="1:15" s="2" customFormat="1">
      <c r="A63" s="5" t="s">
        <v>495</v>
      </c>
      <c r="B63" s="2" t="s">
        <v>612</v>
      </c>
      <c r="C63" s="2" t="s">
        <v>622</v>
      </c>
      <c r="D63" s="2" t="s">
        <v>623</v>
      </c>
      <c r="E63" s="16" t="s">
        <v>5193</v>
      </c>
      <c r="F63" s="5" t="s">
        <v>433</v>
      </c>
      <c r="G63" s="16" t="s">
        <v>624</v>
      </c>
      <c r="H63" s="2" t="s">
        <v>501</v>
      </c>
      <c r="I63" s="2" t="s">
        <v>322</v>
      </c>
      <c r="J63" s="2" t="s">
        <v>30</v>
      </c>
      <c r="K63" s="2">
        <v>28202</v>
      </c>
      <c r="L63" s="2" t="s">
        <v>334</v>
      </c>
      <c r="M63" s="2" t="s">
        <v>625</v>
      </c>
      <c r="N63" s="5" t="s">
        <v>503</v>
      </c>
    </row>
    <row r="64" spans="1:15" s="2" customFormat="1">
      <c r="A64" s="5" t="s">
        <v>495</v>
      </c>
      <c r="B64" s="2" t="s">
        <v>123</v>
      </c>
      <c r="C64" s="2" t="s">
        <v>542</v>
      </c>
      <c r="D64" s="2" t="s">
        <v>543</v>
      </c>
      <c r="E64" s="16" t="s">
        <v>544</v>
      </c>
      <c r="F64" s="5" t="s">
        <v>433</v>
      </c>
      <c r="G64" s="16" t="s">
        <v>545</v>
      </c>
      <c r="H64" s="2" t="s">
        <v>501</v>
      </c>
      <c r="I64" s="2" t="s">
        <v>322</v>
      </c>
      <c r="J64" s="2" t="s">
        <v>30</v>
      </c>
      <c r="K64" s="2">
        <v>28202</v>
      </c>
      <c r="L64" s="2" t="s">
        <v>334</v>
      </c>
      <c r="M64" s="2" t="s">
        <v>546</v>
      </c>
      <c r="N64" s="5" t="s">
        <v>503</v>
      </c>
    </row>
    <row r="65" spans="1:15" s="2" customFormat="1">
      <c r="A65" s="5" t="s">
        <v>495</v>
      </c>
      <c r="B65" s="2" t="s">
        <v>568</v>
      </c>
      <c r="C65" s="2" t="s">
        <v>569</v>
      </c>
      <c r="D65" s="2" t="s">
        <v>570</v>
      </c>
      <c r="E65" s="16" t="s">
        <v>571</v>
      </c>
      <c r="F65" s="5" t="s">
        <v>433</v>
      </c>
      <c r="G65" s="16" t="s">
        <v>572</v>
      </c>
      <c r="H65" s="2" t="s">
        <v>501</v>
      </c>
      <c r="I65" s="2" t="s">
        <v>322</v>
      </c>
      <c r="J65" s="2" t="s">
        <v>30</v>
      </c>
      <c r="K65" s="2">
        <v>28202</v>
      </c>
      <c r="L65" s="2" t="s">
        <v>334</v>
      </c>
      <c r="M65" s="2" t="s">
        <v>573</v>
      </c>
      <c r="N65" s="5" t="s">
        <v>503</v>
      </c>
    </row>
    <row r="66" spans="1:15" s="2" customFormat="1">
      <c r="A66" s="5" t="s">
        <v>495</v>
      </c>
      <c r="B66" s="2" t="s">
        <v>629</v>
      </c>
      <c r="C66" s="2" t="s">
        <v>630</v>
      </c>
      <c r="D66" s="2" t="s">
        <v>631</v>
      </c>
      <c r="E66" s="5" t="s">
        <v>632</v>
      </c>
      <c r="F66" s="5" t="s">
        <v>433</v>
      </c>
      <c r="G66" s="16" t="s">
        <v>633</v>
      </c>
      <c r="H66" s="2" t="s">
        <v>501</v>
      </c>
      <c r="I66" s="2" t="s">
        <v>322</v>
      </c>
      <c r="J66" s="2" t="s">
        <v>30</v>
      </c>
      <c r="K66" s="2">
        <v>28202</v>
      </c>
      <c r="L66" s="2" t="s">
        <v>334</v>
      </c>
      <c r="M66" s="2" t="s">
        <v>634</v>
      </c>
      <c r="N66" s="5" t="s">
        <v>503</v>
      </c>
    </row>
    <row r="67" spans="1:15" s="2" customFormat="1">
      <c r="A67" s="5" t="s">
        <v>495</v>
      </c>
      <c r="B67" s="2" t="s">
        <v>583</v>
      </c>
      <c r="C67" s="2" t="s">
        <v>584</v>
      </c>
      <c r="D67" s="2" t="s">
        <v>585</v>
      </c>
      <c r="E67" s="5" t="s">
        <v>586</v>
      </c>
      <c r="F67" s="5" t="s">
        <v>433</v>
      </c>
      <c r="G67" s="16" t="s">
        <v>587</v>
      </c>
      <c r="H67" s="2" t="s">
        <v>501</v>
      </c>
      <c r="I67" s="2" t="s">
        <v>322</v>
      </c>
      <c r="J67" s="2" t="s">
        <v>30</v>
      </c>
      <c r="K67" s="2">
        <v>28202</v>
      </c>
      <c r="L67" s="2" t="s">
        <v>334</v>
      </c>
      <c r="M67" s="2" t="s">
        <v>588</v>
      </c>
      <c r="N67" s="5" t="s">
        <v>503</v>
      </c>
    </row>
    <row r="68" spans="1:15" s="2" customFormat="1">
      <c r="A68" s="5" t="s">
        <v>495</v>
      </c>
      <c r="B68" s="2" t="s">
        <v>547</v>
      </c>
      <c r="C68" s="4" t="s">
        <v>548</v>
      </c>
      <c r="D68" s="4" t="s">
        <v>549</v>
      </c>
      <c r="E68" s="5" t="str">
        <f>HYPERLINK("https://twitter.com/kathleenpurvis","@kathleenpurvis")</f>
        <v>@kathleenpurvis</v>
      </c>
      <c r="F68" s="5" t="s">
        <v>433</v>
      </c>
      <c r="G68" s="16" t="s">
        <v>550</v>
      </c>
      <c r="H68" s="2" t="s">
        <v>501</v>
      </c>
      <c r="I68" s="2" t="s">
        <v>322</v>
      </c>
      <c r="J68" s="2" t="s">
        <v>30</v>
      </c>
      <c r="K68" s="2">
        <v>28202</v>
      </c>
      <c r="L68" s="2" t="s">
        <v>334</v>
      </c>
      <c r="M68" s="2" t="s">
        <v>551</v>
      </c>
      <c r="N68" s="5" t="s">
        <v>503</v>
      </c>
    </row>
    <row r="69" spans="1:15" s="2" customFormat="1">
      <c r="A69" s="5" t="s">
        <v>495</v>
      </c>
      <c r="B69" s="2" t="s">
        <v>504</v>
      </c>
      <c r="C69" s="2" t="s">
        <v>505</v>
      </c>
      <c r="D69" s="2" t="s">
        <v>506</v>
      </c>
      <c r="E69" s="16" t="s">
        <v>507</v>
      </c>
      <c r="F69" s="5" t="s">
        <v>433</v>
      </c>
      <c r="G69" s="16" t="s">
        <v>511</v>
      </c>
      <c r="H69" s="2" t="s">
        <v>501</v>
      </c>
      <c r="I69" s="2" t="s">
        <v>322</v>
      </c>
      <c r="J69" s="2" t="s">
        <v>30</v>
      </c>
      <c r="K69" s="2">
        <v>28202</v>
      </c>
      <c r="L69" s="2" t="s">
        <v>334</v>
      </c>
      <c r="M69" s="2" t="s">
        <v>513</v>
      </c>
      <c r="N69" s="5" t="s">
        <v>503</v>
      </c>
    </row>
    <row r="70" spans="1:15" s="2" customFormat="1">
      <c r="A70" s="5" t="s">
        <v>495</v>
      </c>
      <c r="B70" s="2" t="s">
        <v>526</v>
      </c>
      <c r="C70" s="2" t="s">
        <v>527</v>
      </c>
      <c r="D70" s="2" t="s">
        <v>528</v>
      </c>
      <c r="E70" s="5" t="s">
        <v>529</v>
      </c>
      <c r="F70" s="5" t="s">
        <v>433</v>
      </c>
      <c r="G70" s="16" t="s">
        <v>530</v>
      </c>
      <c r="H70" s="2" t="s">
        <v>501</v>
      </c>
      <c r="I70" s="2" t="s">
        <v>322</v>
      </c>
      <c r="J70" s="2" t="s">
        <v>30</v>
      </c>
      <c r="K70" s="2">
        <v>28202</v>
      </c>
      <c r="L70" s="2" t="s">
        <v>334</v>
      </c>
      <c r="M70" s="2" t="s">
        <v>531</v>
      </c>
      <c r="N70" s="5" t="s">
        <v>503</v>
      </c>
    </row>
    <row r="71" spans="1:15" s="2" customFormat="1">
      <c r="A71" s="5" t="s">
        <v>495</v>
      </c>
      <c r="B71" s="2" t="s">
        <v>583</v>
      </c>
      <c r="C71" s="2" t="s">
        <v>589</v>
      </c>
      <c r="D71" s="2" t="s">
        <v>590</v>
      </c>
      <c r="E71" s="5" t="str">
        <f>HYPERLINK("https://twitter.com/markprice_obs","@markprice_obs")</f>
        <v>@markprice_obs</v>
      </c>
      <c r="F71" s="5" t="s">
        <v>433</v>
      </c>
      <c r="G71" s="16" t="s">
        <v>591</v>
      </c>
      <c r="H71" s="2" t="s">
        <v>501</v>
      </c>
      <c r="I71" s="2" t="s">
        <v>322</v>
      </c>
      <c r="J71" s="2" t="s">
        <v>30</v>
      </c>
      <c r="K71" s="2">
        <v>28202</v>
      </c>
      <c r="L71" s="2" t="s">
        <v>334</v>
      </c>
      <c r="M71" s="2" t="s">
        <v>592</v>
      </c>
      <c r="N71" s="5" t="s">
        <v>503</v>
      </c>
    </row>
    <row r="72" spans="1:15" s="2" customFormat="1">
      <c r="A72" s="5" t="s">
        <v>495</v>
      </c>
      <c r="B72" s="2" t="s">
        <v>626</v>
      </c>
      <c r="C72" s="2" t="s">
        <v>589</v>
      </c>
      <c r="D72" s="2" t="s">
        <v>627</v>
      </c>
      <c r="E72" s="5" t="str">
        <f>HYPERLINK("https://twitter.com/WashburnChObs","@WashburnChObs")</f>
        <v>@WashburnChObs</v>
      </c>
      <c r="F72" s="5" t="s">
        <v>433</v>
      </c>
      <c r="G72" s="16" t="s">
        <v>628</v>
      </c>
      <c r="H72" s="2" t="s">
        <v>501</v>
      </c>
      <c r="I72" s="2" t="s">
        <v>322</v>
      </c>
      <c r="J72" s="2" t="s">
        <v>30</v>
      </c>
      <c r="K72" s="2">
        <v>28202</v>
      </c>
      <c r="L72" s="2" t="s">
        <v>334</v>
      </c>
      <c r="M72" s="2" t="s">
        <v>525</v>
      </c>
      <c r="N72" s="5" t="s">
        <v>503</v>
      </c>
    </row>
    <row r="73" spans="1:15" s="2" customFormat="1">
      <c r="A73" s="5" t="s">
        <v>495</v>
      </c>
      <c r="B73" s="2" t="s">
        <v>593</v>
      </c>
      <c r="C73" s="2" t="s">
        <v>313</v>
      </c>
      <c r="D73" s="2" t="s">
        <v>364</v>
      </c>
      <c r="E73" s="5" t="s">
        <v>594</v>
      </c>
      <c r="F73" s="5" t="s">
        <v>433</v>
      </c>
      <c r="G73" s="16" t="s">
        <v>595</v>
      </c>
      <c r="H73" s="2" t="s">
        <v>501</v>
      </c>
      <c r="I73" s="2" t="s">
        <v>322</v>
      </c>
      <c r="J73" s="2" t="s">
        <v>30</v>
      </c>
      <c r="K73" s="2">
        <v>28202</v>
      </c>
      <c r="L73" s="2" t="s">
        <v>334</v>
      </c>
      <c r="M73" s="2" t="s">
        <v>596</v>
      </c>
      <c r="N73" s="5" t="s">
        <v>503</v>
      </c>
    </row>
    <row r="74" spans="1:15" s="2" customFormat="1">
      <c r="A74" s="5" t="s">
        <v>495</v>
      </c>
      <c r="B74" s="2" t="s">
        <v>519</v>
      </c>
      <c r="C74" s="2" t="s">
        <v>520</v>
      </c>
      <c r="D74" s="2" t="s">
        <v>521</v>
      </c>
      <c r="E74" s="16" t="s">
        <v>522</v>
      </c>
      <c r="F74" s="5" t="s">
        <v>433</v>
      </c>
      <c r="G74" s="16" t="s">
        <v>524</v>
      </c>
      <c r="H74" s="2" t="s">
        <v>501</v>
      </c>
      <c r="I74" s="2" t="s">
        <v>322</v>
      </c>
      <c r="J74" s="2" t="s">
        <v>30</v>
      </c>
      <c r="K74" s="2">
        <v>28202</v>
      </c>
      <c r="L74" s="2" t="s">
        <v>334</v>
      </c>
      <c r="M74" s="2" t="s">
        <v>525</v>
      </c>
      <c r="N74" s="5" t="s">
        <v>503</v>
      </c>
    </row>
    <row r="75" spans="1:15" s="2" customFormat="1">
      <c r="A75" s="5" t="s">
        <v>495</v>
      </c>
      <c r="B75" s="2" t="s">
        <v>496</v>
      </c>
      <c r="C75" s="2" t="s">
        <v>497</v>
      </c>
      <c r="D75" s="2" t="s">
        <v>498</v>
      </c>
      <c r="E75" s="5" t="s">
        <v>499</v>
      </c>
      <c r="F75" s="5" t="s">
        <v>433</v>
      </c>
      <c r="G75" s="16" t="s">
        <v>500</v>
      </c>
      <c r="H75" s="2" t="s">
        <v>501</v>
      </c>
      <c r="I75" s="2" t="s">
        <v>322</v>
      </c>
      <c r="J75" s="2" t="s">
        <v>30</v>
      </c>
      <c r="K75" s="2">
        <v>28202</v>
      </c>
      <c r="L75" s="2" t="s">
        <v>334</v>
      </c>
      <c r="M75" s="2" t="s">
        <v>502</v>
      </c>
      <c r="N75" s="5" t="s">
        <v>503</v>
      </c>
    </row>
    <row r="76" spans="1:15" s="2" customFormat="1">
      <c r="A76" s="5" t="s">
        <v>495</v>
      </c>
      <c r="B76" s="2" t="s">
        <v>353</v>
      </c>
      <c r="C76" s="2" t="s">
        <v>574</v>
      </c>
      <c r="D76" s="2" t="s">
        <v>575</v>
      </c>
      <c r="E76" s="16" t="s">
        <v>576</v>
      </c>
      <c r="F76" s="5" t="s">
        <v>433</v>
      </c>
      <c r="G76" s="16" t="s">
        <v>577</v>
      </c>
      <c r="H76" s="2" t="s">
        <v>501</v>
      </c>
      <c r="I76" s="2" t="s">
        <v>322</v>
      </c>
      <c r="J76" s="2" t="s">
        <v>30</v>
      </c>
      <c r="K76" s="2">
        <v>28202</v>
      </c>
      <c r="L76" s="2" t="s">
        <v>334</v>
      </c>
      <c r="N76" s="5" t="s">
        <v>503</v>
      </c>
    </row>
    <row r="77" spans="1:15" s="2" customFormat="1">
      <c r="A77" s="5" t="s">
        <v>495</v>
      </c>
      <c r="B77" s="2" t="s">
        <v>561</v>
      </c>
      <c r="C77" s="2" t="s">
        <v>562</v>
      </c>
      <c r="D77" s="2" t="s">
        <v>563</v>
      </c>
      <c r="E77" s="5" t="str">
        <f>HYPERLINK("https://twitter.com/ronnieglassberg","@ronnieglassberg")</f>
        <v>@ronnieglassberg</v>
      </c>
      <c r="F77" s="10" t="s">
        <v>433</v>
      </c>
      <c r="G77" s="16" t="s">
        <v>564</v>
      </c>
      <c r="H77" s="2" t="s">
        <v>501</v>
      </c>
      <c r="I77" s="4" t="s">
        <v>322</v>
      </c>
      <c r="J77" s="4" t="s">
        <v>30</v>
      </c>
      <c r="K77" s="4">
        <v>28202</v>
      </c>
      <c r="L77" s="4" t="s">
        <v>334</v>
      </c>
      <c r="M77" s="4" t="s">
        <v>565</v>
      </c>
      <c r="N77" s="5" t="s">
        <v>503</v>
      </c>
      <c r="O77" s="4"/>
    </row>
    <row r="78" spans="1:15" s="2" customFormat="1">
      <c r="A78" s="5" t="s">
        <v>495</v>
      </c>
      <c r="B78" s="2" t="s">
        <v>57</v>
      </c>
      <c r="C78" s="2" t="s">
        <v>537</v>
      </c>
      <c r="D78" s="2" t="s">
        <v>538</v>
      </c>
      <c r="E78" s="5" t="s">
        <v>539</v>
      </c>
      <c r="F78" s="5" t="s">
        <v>433</v>
      </c>
      <c r="G78" s="16" t="s">
        <v>540</v>
      </c>
      <c r="H78" s="2" t="s">
        <v>501</v>
      </c>
      <c r="I78" s="2" t="s">
        <v>322</v>
      </c>
      <c r="J78" s="2" t="s">
        <v>30</v>
      </c>
      <c r="K78" s="2">
        <v>28202</v>
      </c>
      <c r="L78" s="2" t="s">
        <v>334</v>
      </c>
      <c r="M78" s="2" t="s">
        <v>541</v>
      </c>
      <c r="N78" s="5" t="s">
        <v>503</v>
      </c>
    </row>
    <row r="79" spans="1:15" s="2" customFormat="1">
      <c r="A79" s="5" t="s">
        <v>495</v>
      </c>
      <c r="B79" s="2" t="s">
        <v>129</v>
      </c>
      <c r="C79" s="2" t="s">
        <v>532</v>
      </c>
      <c r="D79" s="2" t="s">
        <v>533</v>
      </c>
      <c r="E79" s="5" t="s">
        <v>534</v>
      </c>
      <c r="F79" s="5" t="s">
        <v>433</v>
      </c>
      <c r="G79" s="16" t="s">
        <v>535</v>
      </c>
      <c r="H79" s="2" t="s">
        <v>501</v>
      </c>
      <c r="I79" s="2" t="s">
        <v>322</v>
      </c>
      <c r="J79" s="2" t="s">
        <v>30</v>
      </c>
      <c r="K79" s="2">
        <v>28202</v>
      </c>
      <c r="L79" s="2" t="s">
        <v>334</v>
      </c>
      <c r="M79" s="2" t="s">
        <v>536</v>
      </c>
      <c r="N79" s="5" t="s">
        <v>503</v>
      </c>
    </row>
    <row r="80" spans="1:15" s="2" customFormat="1">
      <c r="A80" s="5" t="s">
        <v>495</v>
      </c>
      <c r="B80" s="2" t="s">
        <v>635</v>
      </c>
      <c r="C80" s="2" t="s">
        <v>636</v>
      </c>
      <c r="D80" s="2" t="s">
        <v>637</v>
      </c>
      <c r="E80" s="5" t="str">
        <f>HYPERLINK("https://twitter.com/theodenjanes","@theodenjanes")</f>
        <v>@theodenjanes</v>
      </c>
      <c r="F80" s="5" t="s">
        <v>433</v>
      </c>
      <c r="G80" s="16" t="s">
        <v>638</v>
      </c>
      <c r="H80" s="2" t="s">
        <v>501</v>
      </c>
      <c r="I80" s="2" t="s">
        <v>322</v>
      </c>
      <c r="J80" s="2" t="s">
        <v>30</v>
      </c>
      <c r="K80" s="2">
        <v>28202</v>
      </c>
      <c r="L80" s="2" t="s">
        <v>334</v>
      </c>
      <c r="M80" s="2" t="s">
        <v>639</v>
      </c>
      <c r="N80" s="5" t="s">
        <v>503</v>
      </c>
    </row>
    <row r="81" spans="1:14" s="2" customFormat="1">
      <c r="A81" s="5" t="s">
        <v>495</v>
      </c>
      <c r="B81" s="2" t="s">
        <v>602</v>
      </c>
      <c r="C81" s="2" t="s">
        <v>603</v>
      </c>
      <c r="D81" s="2" t="s">
        <v>604</v>
      </c>
      <c r="E81" s="5" t="str">
        <f>HYPERLINK("https://twitter.com/timfunk","@timfunk")</f>
        <v>@timfunk</v>
      </c>
      <c r="F81" s="5" t="s">
        <v>433</v>
      </c>
      <c r="G81" s="16" t="s">
        <v>605</v>
      </c>
      <c r="H81" s="2" t="s">
        <v>501</v>
      </c>
      <c r="I81" s="2" t="s">
        <v>322</v>
      </c>
      <c r="J81" s="2" t="s">
        <v>30</v>
      </c>
      <c r="K81" s="2">
        <v>28202</v>
      </c>
      <c r="L81" s="2" t="s">
        <v>334</v>
      </c>
      <c r="M81" s="2" t="s">
        <v>606</v>
      </c>
      <c r="N81" s="5" t="s">
        <v>503</v>
      </c>
    </row>
    <row r="82" spans="1:14" s="2" customFormat="1">
      <c r="A82" s="5" t="s">
        <v>495</v>
      </c>
      <c r="B82" s="2" t="s">
        <v>49</v>
      </c>
      <c r="C82" s="4"/>
      <c r="D82" s="4"/>
      <c r="E82" s="5" t="str">
        <f>HYPERLINK("https://twitter.com/theobserver","@theobserver")</f>
        <v>@theobserver</v>
      </c>
      <c r="F82" s="5" t="s">
        <v>433</v>
      </c>
      <c r="G82" s="16" t="s">
        <v>552</v>
      </c>
      <c r="H82" s="2" t="s">
        <v>501</v>
      </c>
      <c r="I82" s="2" t="s">
        <v>322</v>
      </c>
      <c r="J82" s="2" t="s">
        <v>30</v>
      </c>
      <c r="K82" s="2">
        <v>28202</v>
      </c>
      <c r="L82" s="2" t="s">
        <v>334</v>
      </c>
      <c r="M82" s="2" t="s">
        <v>541</v>
      </c>
      <c r="N82" s="16" t="s">
        <v>553</v>
      </c>
    </row>
    <row r="83" spans="1:14" s="2" customFormat="1">
      <c r="A83" s="5" t="s">
        <v>495</v>
      </c>
      <c r="B83" s="2" t="s">
        <v>68</v>
      </c>
      <c r="C83" s="4"/>
      <c r="D83" s="4"/>
      <c r="E83" s="5" t="str">
        <f>HYPERLINK("https://twitter.com/theobserver","@theobserver")</f>
        <v>@theobserver</v>
      </c>
      <c r="F83" s="5" t="s">
        <v>433</v>
      </c>
      <c r="G83" s="16" t="s">
        <v>567</v>
      </c>
      <c r="H83" s="2" t="s">
        <v>501</v>
      </c>
      <c r="I83" s="2" t="s">
        <v>517</v>
      </c>
      <c r="J83" s="2" t="s">
        <v>30</v>
      </c>
      <c r="K83" s="2">
        <v>28202</v>
      </c>
      <c r="L83" s="2" t="s">
        <v>334</v>
      </c>
      <c r="M83" s="2" t="s">
        <v>541</v>
      </c>
      <c r="N83" s="16" t="s">
        <v>553</v>
      </c>
    </row>
    <row r="84" spans="1:14" s="2" customFormat="1">
      <c r="A84" s="5" t="s">
        <v>655</v>
      </c>
      <c r="B84" s="2" t="s">
        <v>49</v>
      </c>
      <c r="C84" s="4"/>
      <c r="D84" s="4"/>
      <c r="E84" s="12" t="s">
        <v>660</v>
      </c>
      <c r="F84" s="5" t="s">
        <v>433</v>
      </c>
      <c r="G84" s="5" t="str">
        <f>HYPERLINK("mailto:mplemmons@independenttribune.com","Send to Editor Mark Plemmons")</f>
        <v>Send to Editor Mark Plemmons</v>
      </c>
      <c r="H84" s="3" t="s">
        <v>656</v>
      </c>
      <c r="I84" s="2" t="s">
        <v>559</v>
      </c>
      <c r="J84" s="2" t="s">
        <v>30</v>
      </c>
      <c r="K84" s="2">
        <v>28025</v>
      </c>
      <c r="L84" s="2" t="s">
        <v>657</v>
      </c>
      <c r="M84" s="2" t="s">
        <v>658</v>
      </c>
      <c r="N84" s="16" t="s">
        <v>659</v>
      </c>
    </row>
    <row r="85" spans="1:14" s="2" customFormat="1">
      <c r="A85" s="5" t="s">
        <v>655</v>
      </c>
      <c r="B85" s="2" t="s">
        <v>68</v>
      </c>
      <c r="C85" s="4"/>
      <c r="D85" s="4"/>
      <c r="E85" s="12" t="s">
        <v>660</v>
      </c>
      <c r="F85" s="5" t="s">
        <v>433</v>
      </c>
      <c r="G85" s="16" t="s">
        <v>661</v>
      </c>
      <c r="H85" s="3" t="s">
        <v>656</v>
      </c>
      <c r="I85" s="2" t="s">
        <v>559</v>
      </c>
      <c r="J85" s="2" t="s">
        <v>30</v>
      </c>
      <c r="K85" s="2">
        <v>28026</v>
      </c>
      <c r="L85" s="2" t="s">
        <v>657</v>
      </c>
      <c r="M85" s="2" t="s">
        <v>662</v>
      </c>
      <c r="N85" s="16" t="s">
        <v>659</v>
      </c>
    </row>
    <row r="86" spans="1:14" s="2" customFormat="1">
      <c r="A86" s="5" t="s">
        <v>663</v>
      </c>
      <c r="B86" s="2" t="s">
        <v>664</v>
      </c>
      <c r="C86" s="4" t="s">
        <v>665</v>
      </c>
      <c r="D86" s="4" t="s">
        <v>666</v>
      </c>
      <c r="E86" s="5" t="str">
        <f>HYPERLINK("https://twitter.com/AnnetteJordanCT","@AnnetteJordanCT")</f>
        <v>@AnnetteJordanCT</v>
      </c>
      <c r="F86" s="5" t="s">
        <v>433</v>
      </c>
      <c r="G86" s="16" t="s">
        <v>667</v>
      </c>
      <c r="H86" s="2" t="s">
        <v>668</v>
      </c>
      <c r="I86" s="2" t="s">
        <v>669</v>
      </c>
      <c r="J86" s="2" t="s">
        <v>30</v>
      </c>
      <c r="K86" s="2">
        <v>27203</v>
      </c>
      <c r="L86" s="2" t="s">
        <v>670</v>
      </c>
      <c r="M86" s="2" t="s">
        <v>671</v>
      </c>
      <c r="N86" s="5" t="s">
        <v>672</v>
      </c>
    </row>
    <row r="87" spans="1:14" s="2" customFormat="1">
      <c r="A87" s="5" t="s">
        <v>663</v>
      </c>
      <c r="B87" s="2" t="s">
        <v>170</v>
      </c>
      <c r="C87" s="4" t="s">
        <v>681</v>
      </c>
      <c r="D87" s="4" t="s">
        <v>682</v>
      </c>
      <c r="E87" s="5" t="str">
        <f>HYPERLINK("https://twitter.com/JudiBrinegarCT","@JudiBrinegarCT")</f>
        <v>@JudiBrinegarCT</v>
      </c>
      <c r="F87" s="5" t="s">
        <v>433</v>
      </c>
      <c r="G87" s="16" t="s">
        <v>683</v>
      </c>
      <c r="H87" s="2" t="s">
        <v>668</v>
      </c>
      <c r="I87" s="2" t="s">
        <v>669</v>
      </c>
      <c r="J87" s="2" t="s">
        <v>30</v>
      </c>
      <c r="K87" s="2">
        <v>27203</v>
      </c>
      <c r="L87" s="2" t="s">
        <v>670</v>
      </c>
      <c r="M87" s="2" t="s">
        <v>676</v>
      </c>
      <c r="N87" s="5" t="s">
        <v>672</v>
      </c>
    </row>
    <row r="88" spans="1:14" s="2" customFormat="1">
      <c r="A88" s="5" t="s">
        <v>663</v>
      </c>
      <c r="B88" s="2" t="s">
        <v>684</v>
      </c>
      <c r="C88" s="4" t="s">
        <v>685</v>
      </c>
      <c r="D88" s="4" t="s">
        <v>686</v>
      </c>
      <c r="E88" s="5" t="str">
        <f>HYPERLINK("https://twitter.com/larrypenkavact?lang=en","@LarryPenkavaCT")</f>
        <v>@LarryPenkavaCT</v>
      </c>
      <c r="F88" s="5" t="s">
        <v>433</v>
      </c>
      <c r="G88" s="16" t="s">
        <v>687</v>
      </c>
      <c r="H88" s="2" t="s">
        <v>668</v>
      </c>
      <c r="I88" s="2" t="s">
        <v>669</v>
      </c>
      <c r="J88" s="2" t="s">
        <v>30</v>
      </c>
      <c r="K88" s="2">
        <v>27203</v>
      </c>
      <c r="L88" s="2" t="s">
        <v>670</v>
      </c>
      <c r="M88" s="2" t="s">
        <v>671</v>
      </c>
      <c r="N88" s="5" t="s">
        <v>672</v>
      </c>
    </row>
    <row r="89" spans="1:14" s="2" customFormat="1">
      <c r="A89" s="5" t="s">
        <v>663</v>
      </c>
      <c r="B89" s="2" t="s">
        <v>353</v>
      </c>
      <c r="C89" s="2" t="s">
        <v>677</v>
      </c>
      <c r="D89" s="2" t="s">
        <v>678</v>
      </c>
      <c r="E89" s="5" t="str">
        <f>HYPERLINK("https://twitter.com/TNPaulMauney","@TNPaulMauney")</f>
        <v>@TNPaulMauney</v>
      </c>
      <c r="F89" s="5" t="s">
        <v>433</v>
      </c>
      <c r="G89" s="16" t="s">
        <v>679</v>
      </c>
      <c r="H89" s="2" t="s">
        <v>668</v>
      </c>
      <c r="I89" s="2" t="s">
        <v>669</v>
      </c>
      <c r="J89" s="2" t="s">
        <v>30</v>
      </c>
      <c r="K89" s="2">
        <v>27203</v>
      </c>
      <c r="L89" s="2" t="s">
        <v>670</v>
      </c>
      <c r="M89" s="2" t="s">
        <v>680</v>
      </c>
      <c r="N89" s="5" t="s">
        <v>672</v>
      </c>
    </row>
    <row r="90" spans="1:14" s="2" customFormat="1">
      <c r="A90" s="5" t="s">
        <v>663</v>
      </c>
      <c r="B90" s="2" t="s">
        <v>673</v>
      </c>
      <c r="C90" s="2" t="s">
        <v>116</v>
      </c>
      <c r="D90" s="2" t="s">
        <v>674</v>
      </c>
      <c r="E90" s="12" t="str">
        <f>HYPERLINK("https://twitter.com/Courier_Tribune","@Courier_Tribune")</f>
        <v>@Courier_Tribune</v>
      </c>
      <c r="F90" s="5" t="s">
        <v>433</v>
      </c>
      <c r="G90" s="16" t="s">
        <v>675</v>
      </c>
      <c r="H90" s="2" t="s">
        <v>668</v>
      </c>
      <c r="I90" s="2" t="s">
        <v>669</v>
      </c>
      <c r="J90" s="2" t="s">
        <v>30</v>
      </c>
      <c r="K90" s="2">
        <v>27203</v>
      </c>
      <c r="L90" s="2" t="s">
        <v>670</v>
      </c>
      <c r="M90" s="2" t="s">
        <v>671</v>
      </c>
      <c r="N90" s="16" t="s">
        <v>672</v>
      </c>
    </row>
    <row r="91" spans="1:14" s="2" customFormat="1">
      <c r="A91" s="5" t="s">
        <v>663</v>
      </c>
      <c r="B91" s="2" t="s">
        <v>49</v>
      </c>
      <c r="C91" s="4"/>
      <c r="D91" s="4"/>
      <c r="E91" s="12" t="str">
        <f>HYPERLINK("https://twitter.com/Courier_Tribune","@Courier_Tribune")</f>
        <v>@Courier_Tribune</v>
      </c>
      <c r="F91" s="5" t="s">
        <v>433</v>
      </c>
      <c r="G91" s="16" t="s">
        <v>667</v>
      </c>
      <c r="H91" s="2" t="s">
        <v>668</v>
      </c>
      <c r="I91" s="2" t="s">
        <v>669</v>
      </c>
      <c r="J91" s="2" t="s">
        <v>30</v>
      </c>
      <c r="K91" s="2">
        <v>27203</v>
      </c>
      <c r="L91" s="2" t="s">
        <v>670</v>
      </c>
      <c r="M91" s="2" t="s">
        <v>676</v>
      </c>
      <c r="N91" s="5" t="s">
        <v>672</v>
      </c>
    </row>
    <row r="92" spans="1:14" s="2" customFormat="1">
      <c r="A92" s="5" t="s">
        <v>663</v>
      </c>
      <c r="B92" s="2" t="s">
        <v>68</v>
      </c>
      <c r="C92" s="4"/>
      <c r="D92" s="4"/>
      <c r="E92" s="5" t="str">
        <f>HYPERLINK("https://twitter.com/Courier_Tribune","@Courier_Tribune")</f>
        <v>@Courier_Tribune</v>
      </c>
      <c r="F92" s="5" t="s">
        <v>433</v>
      </c>
      <c r="G92" s="16" t="s">
        <v>667</v>
      </c>
      <c r="H92" s="2" t="s">
        <v>668</v>
      </c>
      <c r="I92" s="2" t="s">
        <v>669</v>
      </c>
      <c r="J92" s="2" t="s">
        <v>30</v>
      </c>
      <c r="K92" s="2">
        <v>27203</v>
      </c>
      <c r="L92" s="2" t="s">
        <v>670</v>
      </c>
      <c r="M92" s="2" t="s">
        <v>676</v>
      </c>
      <c r="N92" s="5" t="s">
        <v>672</v>
      </c>
    </row>
    <row r="93" spans="1:14" s="2" customFormat="1">
      <c r="A93" s="5" t="s">
        <v>688</v>
      </c>
      <c r="B93" s="2" t="s">
        <v>700</v>
      </c>
      <c r="C93" s="2" t="s">
        <v>701</v>
      </c>
      <c r="D93" s="2" t="s">
        <v>702</v>
      </c>
      <c r="E93" s="16" t="s">
        <v>697</v>
      </c>
      <c r="F93" s="5" t="s">
        <v>433</v>
      </c>
      <c r="G93" s="16" t="s">
        <v>703</v>
      </c>
      <c r="H93" s="3" t="s">
        <v>690</v>
      </c>
      <c r="I93" s="2" t="s">
        <v>691</v>
      </c>
      <c r="J93" s="2" t="s">
        <v>30</v>
      </c>
      <c r="K93" s="2">
        <v>27909</v>
      </c>
      <c r="L93" s="2" t="s">
        <v>692</v>
      </c>
      <c r="M93" s="2" t="s">
        <v>704</v>
      </c>
      <c r="N93" s="16" t="s">
        <v>694</v>
      </c>
    </row>
    <row r="94" spans="1:14" s="2" customFormat="1">
      <c r="A94" s="5" t="s">
        <v>688</v>
      </c>
      <c r="B94" s="2" t="s">
        <v>710</v>
      </c>
      <c r="C94" s="2" t="s">
        <v>711</v>
      </c>
      <c r="D94" s="2" t="s">
        <v>712</v>
      </c>
      <c r="E94" s="16" t="s">
        <v>697</v>
      </c>
      <c r="F94" s="5" t="s">
        <v>433</v>
      </c>
      <c r="G94" s="16" t="s">
        <v>713</v>
      </c>
      <c r="H94" s="2" t="s">
        <v>690</v>
      </c>
      <c r="I94" s="2" t="s">
        <v>691</v>
      </c>
      <c r="J94" s="2" t="s">
        <v>30</v>
      </c>
      <c r="K94" s="2">
        <v>27909</v>
      </c>
      <c r="L94" s="2" t="s">
        <v>692</v>
      </c>
      <c r="M94" s="2" t="s">
        <v>714</v>
      </c>
      <c r="N94" s="5" t="s">
        <v>694</v>
      </c>
    </row>
    <row r="95" spans="1:14" s="2" customFormat="1">
      <c r="A95" s="5" t="s">
        <v>688</v>
      </c>
      <c r="B95" s="2" t="s">
        <v>129</v>
      </c>
      <c r="C95" s="4" t="s">
        <v>695</v>
      </c>
      <c r="D95" s="4" t="s">
        <v>696</v>
      </c>
      <c r="E95" s="16" t="s">
        <v>697</v>
      </c>
      <c r="F95" s="5" t="s">
        <v>433</v>
      </c>
      <c r="G95" s="16" t="s">
        <v>698</v>
      </c>
      <c r="H95" s="3" t="s">
        <v>690</v>
      </c>
      <c r="I95" s="2" t="s">
        <v>691</v>
      </c>
      <c r="J95" s="2" t="s">
        <v>30</v>
      </c>
      <c r="K95" s="2">
        <v>27909</v>
      </c>
      <c r="L95" s="2" t="s">
        <v>692</v>
      </c>
      <c r="M95" s="2" t="s">
        <v>699</v>
      </c>
      <c r="N95" s="16" t="s">
        <v>694</v>
      </c>
    </row>
    <row r="96" spans="1:14" s="2" customFormat="1">
      <c r="A96" s="5" t="s">
        <v>688</v>
      </c>
      <c r="B96" s="2" t="s">
        <v>719</v>
      </c>
      <c r="C96" s="4" t="s">
        <v>720</v>
      </c>
      <c r="D96" s="4" t="s">
        <v>721</v>
      </c>
      <c r="E96" s="16" t="s">
        <v>697</v>
      </c>
      <c r="F96" s="5" t="s">
        <v>433</v>
      </c>
      <c r="G96" s="16" t="s">
        <v>722</v>
      </c>
      <c r="H96" s="2" t="s">
        <v>690</v>
      </c>
      <c r="I96" s="2" t="s">
        <v>691</v>
      </c>
      <c r="J96" s="2" t="s">
        <v>30</v>
      </c>
      <c r="K96" s="2">
        <v>27909</v>
      </c>
      <c r="L96" s="2" t="s">
        <v>692</v>
      </c>
      <c r="M96" s="2" t="s">
        <v>723</v>
      </c>
      <c r="N96" s="5" t="s">
        <v>694</v>
      </c>
    </row>
    <row r="97" spans="1:14" s="2" customFormat="1">
      <c r="A97" s="5" t="s">
        <v>688</v>
      </c>
      <c r="B97" s="2" t="s">
        <v>353</v>
      </c>
      <c r="C97" s="2" t="s">
        <v>706</v>
      </c>
      <c r="D97" s="4" t="s">
        <v>707</v>
      </c>
      <c r="E97" s="16" t="s">
        <v>697</v>
      </c>
      <c r="F97" s="5" t="s">
        <v>433</v>
      </c>
      <c r="G97" s="5" t="s">
        <v>708</v>
      </c>
      <c r="H97" s="2" t="s">
        <v>690</v>
      </c>
      <c r="I97" s="2" t="s">
        <v>691</v>
      </c>
      <c r="J97" s="2" t="s">
        <v>30</v>
      </c>
      <c r="K97" s="2">
        <v>27909</v>
      </c>
      <c r="L97" s="2" t="s">
        <v>692</v>
      </c>
      <c r="M97" s="2" t="s">
        <v>709</v>
      </c>
      <c r="N97" s="16" t="s">
        <v>694</v>
      </c>
    </row>
    <row r="98" spans="1:14" s="2" customFormat="1">
      <c r="A98" s="5" t="s">
        <v>688</v>
      </c>
      <c r="B98" s="2" t="s">
        <v>715</v>
      </c>
      <c r="C98" s="2" t="s">
        <v>275</v>
      </c>
      <c r="D98" s="2" t="s">
        <v>716</v>
      </c>
      <c r="E98" s="16" t="s">
        <v>697</v>
      </c>
      <c r="F98" s="5" t="s">
        <v>433</v>
      </c>
      <c r="G98" s="16" t="s">
        <v>717</v>
      </c>
      <c r="H98" s="2" t="s">
        <v>690</v>
      </c>
      <c r="I98" s="2" t="s">
        <v>691</v>
      </c>
      <c r="J98" s="2" t="s">
        <v>30</v>
      </c>
      <c r="K98" s="2">
        <v>27909</v>
      </c>
      <c r="L98" s="2" t="s">
        <v>692</v>
      </c>
      <c r="M98" s="2" t="s">
        <v>718</v>
      </c>
      <c r="N98" s="5" t="s">
        <v>694</v>
      </c>
    </row>
    <row r="99" spans="1:14" s="2" customFormat="1">
      <c r="A99" s="5" t="s">
        <v>688</v>
      </c>
      <c r="B99" s="2" t="s">
        <v>49</v>
      </c>
      <c r="C99" s="4"/>
      <c r="D99" s="4"/>
      <c r="E99" s="12" t="str">
        <f>HYPERLINK("https://twitter.com/dailyadvance","@dailyadvance")</f>
        <v>@dailyadvance</v>
      </c>
      <c r="F99" s="5" t="s">
        <v>433</v>
      </c>
      <c r="G99" s="16" t="s">
        <v>689</v>
      </c>
      <c r="H99" s="3" t="s">
        <v>690</v>
      </c>
      <c r="I99" s="2" t="s">
        <v>691</v>
      </c>
      <c r="J99" s="2" t="s">
        <v>30</v>
      </c>
      <c r="K99" s="2">
        <v>27909</v>
      </c>
      <c r="L99" s="2" t="s">
        <v>692</v>
      </c>
      <c r="M99" s="2" t="s">
        <v>693</v>
      </c>
      <c r="N99" s="5" t="s">
        <v>694</v>
      </c>
    </row>
    <row r="100" spans="1:14" s="2" customFormat="1">
      <c r="A100" s="5" t="s">
        <v>688</v>
      </c>
      <c r="B100" s="2" t="s">
        <v>452</v>
      </c>
      <c r="C100" s="4"/>
      <c r="D100" s="4"/>
      <c r="E100" s="12" t="str">
        <f>HYPERLINK("https://twitter.com/dailyadvance","@dailyadvance")</f>
        <v>@dailyadvance</v>
      </c>
      <c r="F100" s="5" t="s">
        <v>433</v>
      </c>
      <c r="G100" s="16" t="s">
        <v>705</v>
      </c>
      <c r="H100" s="2" t="s">
        <v>690</v>
      </c>
      <c r="I100" s="2" t="s">
        <v>691</v>
      </c>
      <c r="J100" s="2" t="s">
        <v>30</v>
      </c>
      <c r="K100" s="2">
        <v>27909</v>
      </c>
      <c r="L100" s="2" t="s">
        <v>692</v>
      </c>
      <c r="N100" s="5" t="s">
        <v>694</v>
      </c>
    </row>
    <row r="101" spans="1:14" s="2" customFormat="1">
      <c r="A101" s="5" t="s">
        <v>724</v>
      </c>
      <c r="B101" s="2" t="s">
        <v>353</v>
      </c>
      <c r="C101" s="2" t="s">
        <v>737</v>
      </c>
      <c r="D101" s="2" t="s">
        <v>738</v>
      </c>
      <c r="E101" s="16" t="s">
        <v>727</v>
      </c>
      <c r="F101" s="5" t="s">
        <v>433</v>
      </c>
      <c r="G101" s="16" t="s">
        <v>739</v>
      </c>
      <c r="H101" s="2" t="s">
        <v>729</v>
      </c>
      <c r="I101" s="2" t="s">
        <v>730</v>
      </c>
      <c r="J101" s="2" t="s">
        <v>30</v>
      </c>
      <c r="K101" s="2">
        <v>28043</v>
      </c>
      <c r="L101" s="2" t="s">
        <v>731</v>
      </c>
      <c r="M101" s="2" t="s">
        <v>740</v>
      </c>
      <c r="N101" s="16" t="s">
        <v>733</v>
      </c>
    </row>
    <row r="102" spans="1:14" s="2" customFormat="1">
      <c r="A102" s="5" t="s">
        <v>724</v>
      </c>
      <c r="B102" s="2" t="s">
        <v>90</v>
      </c>
      <c r="C102" s="2" t="s">
        <v>725</v>
      </c>
      <c r="D102" s="2" t="s">
        <v>726</v>
      </c>
      <c r="E102" s="16" t="s">
        <v>727</v>
      </c>
      <c r="F102" s="5" t="s">
        <v>433</v>
      </c>
      <c r="G102" s="16" t="s">
        <v>728</v>
      </c>
      <c r="H102" s="2" t="s">
        <v>729</v>
      </c>
      <c r="I102" s="2" t="s">
        <v>730</v>
      </c>
      <c r="J102" s="2" t="s">
        <v>30</v>
      </c>
      <c r="K102" s="2">
        <v>28043</v>
      </c>
      <c r="L102" s="2" t="s">
        <v>731</v>
      </c>
      <c r="M102" s="2" t="s">
        <v>732</v>
      </c>
      <c r="N102" s="16" t="s">
        <v>733</v>
      </c>
    </row>
    <row r="103" spans="1:14" s="2" customFormat="1">
      <c r="A103" s="5" t="s">
        <v>724</v>
      </c>
      <c r="B103" s="2" t="s">
        <v>49</v>
      </c>
      <c r="C103" s="4"/>
      <c r="D103" s="4"/>
      <c r="E103" s="16" t="s">
        <v>727</v>
      </c>
      <c r="F103" s="5" t="s">
        <v>433</v>
      </c>
      <c r="G103" s="16" t="s">
        <v>734</v>
      </c>
      <c r="H103" s="2" t="s">
        <v>729</v>
      </c>
      <c r="I103" s="2" t="s">
        <v>730</v>
      </c>
      <c r="J103" s="2" t="s">
        <v>30</v>
      </c>
      <c r="K103" s="2">
        <v>28043</v>
      </c>
      <c r="L103" s="2" t="s">
        <v>731</v>
      </c>
      <c r="M103" s="2" t="s">
        <v>732</v>
      </c>
      <c r="N103" s="16" t="s">
        <v>733</v>
      </c>
    </row>
    <row r="104" spans="1:14" s="2" customFormat="1">
      <c r="A104" s="5" t="s">
        <v>724</v>
      </c>
      <c r="B104" s="2" t="s">
        <v>68</v>
      </c>
      <c r="C104" s="4"/>
      <c r="D104" s="4"/>
      <c r="E104" s="5" t="str">
        <f>HYPERLINK("https://twitter.com/fcdcourier?lang=en","@FCDCourier")</f>
        <v>@FCDCourier</v>
      </c>
      <c r="F104" s="5" t="s">
        <v>433</v>
      </c>
      <c r="G104" s="16" t="s">
        <v>735</v>
      </c>
      <c r="H104" s="2" t="s">
        <v>729</v>
      </c>
      <c r="I104" s="2" t="s">
        <v>730</v>
      </c>
      <c r="J104" s="2" t="s">
        <v>30</v>
      </c>
      <c r="K104" s="2">
        <v>28043</v>
      </c>
      <c r="L104" s="2" t="s">
        <v>731</v>
      </c>
      <c r="M104" s="2" t="s">
        <v>736</v>
      </c>
      <c r="N104" s="16" t="s">
        <v>733</v>
      </c>
    </row>
    <row r="105" spans="1:14" s="2" customFormat="1">
      <c r="A105" s="5" t="s">
        <v>741</v>
      </c>
      <c r="B105" s="2" t="s">
        <v>129</v>
      </c>
      <c r="C105" s="2" t="s">
        <v>280</v>
      </c>
      <c r="D105" s="2" t="s">
        <v>747</v>
      </c>
      <c r="E105" s="16" t="s">
        <v>748</v>
      </c>
      <c r="F105" s="5" t="s">
        <v>433</v>
      </c>
      <c r="G105" s="16" t="s">
        <v>749</v>
      </c>
      <c r="H105" s="2" t="s">
        <v>743</v>
      </c>
      <c r="I105" s="2" t="s">
        <v>598</v>
      </c>
      <c r="J105" s="2" t="s">
        <v>30</v>
      </c>
      <c r="K105" s="2">
        <v>27536</v>
      </c>
      <c r="L105" s="2" t="s">
        <v>744</v>
      </c>
      <c r="M105" s="2" t="s">
        <v>750</v>
      </c>
      <c r="N105" s="5" t="s">
        <v>746</v>
      </c>
    </row>
    <row r="106" spans="1:14" s="2" customFormat="1">
      <c r="A106" s="5" t="s">
        <v>741</v>
      </c>
      <c r="B106" s="2" t="s">
        <v>766</v>
      </c>
      <c r="C106" s="2" t="s">
        <v>92</v>
      </c>
      <c r="D106" s="2" t="s">
        <v>767</v>
      </c>
      <c r="E106" s="16" t="s">
        <v>748</v>
      </c>
      <c r="F106" s="5" t="s">
        <v>433</v>
      </c>
      <c r="G106" s="16" t="s">
        <v>768</v>
      </c>
      <c r="H106" s="2" t="s">
        <v>743</v>
      </c>
      <c r="I106" s="2" t="s">
        <v>598</v>
      </c>
      <c r="J106" s="2" t="s">
        <v>30</v>
      </c>
      <c r="K106" s="2">
        <v>27536</v>
      </c>
      <c r="L106" s="2" t="s">
        <v>744</v>
      </c>
      <c r="M106" s="2" t="s">
        <v>769</v>
      </c>
      <c r="N106" s="5" t="s">
        <v>746</v>
      </c>
    </row>
    <row r="107" spans="1:14" s="2" customFormat="1">
      <c r="A107" s="5" t="s">
        <v>741</v>
      </c>
      <c r="B107" s="2" t="s">
        <v>761</v>
      </c>
      <c r="C107" s="4" t="s">
        <v>762</v>
      </c>
      <c r="D107" s="4" t="s">
        <v>763</v>
      </c>
      <c r="E107" s="16" t="s">
        <v>748</v>
      </c>
      <c r="F107" s="5" t="s">
        <v>433</v>
      </c>
      <c r="G107" s="16" t="s">
        <v>764</v>
      </c>
      <c r="H107" s="2" t="s">
        <v>743</v>
      </c>
      <c r="I107" s="2" t="s">
        <v>598</v>
      </c>
      <c r="J107" s="2" t="s">
        <v>30</v>
      </c>
      <c r="K107" s="2">
        <v>27536</v>
      </c>
      <c r="L107" s="2" t="s">
        <v>744</v>
      </c>
      <c r="M107" s="2" t="s">
        <v>765</v>
      </c>
      <c r="N107" s="16" t="s">
        <v>746</v>
      </c>
    </row>
    <row r="108" spans="1:14" s="2" customFormat="1">
      <c r="A108" s="5" t="s">
        <v>741</v>
      </c>
      <c r="B108" s="2" t="s">
        <v>752</v>
      </c>
      <c r="C108" s="4" t="s">
        <v>520</v>
      </c>
      <c r="D108" s="4" t="s">
        <v>753</v>
      </c>
      <c r="E108" s="5" t="str">
        <f>HYPERLINK("https://twitter.com/NancyWykle","@NancyWykle")</f>
        <v>@NancyWykle</v>
      </c>
      <c r="F108" s="5" t="s">
        <v>433</v>
      </c>
      <c r="G108" s="16" t="s">
        <v>754</v>
      </c>
      <c r="H108" s="2" t="s">
        <v>743</v>
      </c>
      <c r="I108" s="2" t="s">
        <v>598</v>
      </c>
      <c r="J108" s="2" t="s">
        <v>30</v>
      </c>
      <c r="K108" s="2">
        <v>27536</v>
      </c>
      <c r="L108" s="2" t="s">
        <v>744</v>
      </c>
      <c r="M108" s="2" t="s">
        <v>755</v>
      </c>
      <c r="N108" s="5" t="s">
        <v>746</v>
      </c>
    </row>
    <row r="109" spans="1:14" s="2" customFormat="1">
      <c r="A109" s="5" t="s">
        <v>741</v>
      </c>
      <c r="B109" s="2" t="s">
        <v>756</v>
      </c>
      <c r="C109" s="2" t="s">
        <v>757</v>
      </c>
      <c r="D109" s="2" t="s">
        <v>758</v>
      </c>
      <c r="E109" s="16" t="s">
        <v>748</v>
      </c>
      <c r="F109" s="5" t="s">
        <v>433</v>
      </c>
      <c r="G109" s="16" t="s">
        <v>759</v>
      </c>
      <c r="H109" s="2" t="s">
        <v>743</v>
      </c>
      <c r="I109" s="2" t="s">
        <v>598</v>
      </c>
      <c r="J109" s="2" t="s">
        <v>30</v>
      </c>
      <c r="K109" s="2">
        <v>27536</v>
      </c>
      <c r="L109" s="2" t="s">
        <v>744</v>
      </c>
      <c r="M109" s="2" t="s">
        <v>760</v>
      </c>
      <c r="N109" s="5" t="s">
        <v>746</v>
      </c>
    </row>
    <row r="110" spans="1:14" s="2" customFormat="1">
      <c r="A110" s="5" t="s">
        <v>741</v>
      </c>
      <c r="B110" s="2" t="s">
        <v>49</v>
      </c>
      <c r="C110" s="4"/>
      <c r="D110" s="4"/>
      <c r="E110" s="16" t="s">
        <v>748</v>
      </c>
      <c r="F110" s="5" t="s">
        <v>433</v>
      </c>
      <c r="G110" s="16" t="s">
        <v>742</v>
      </c>
      <c r="H110" s="2" t="s">
        <v>743</v>
      </c>
      <c r="I110" s="2" t="s">
        <v>598</v>
      </c>
      <c r="J110" s="2" t="s">
        <v>30</v>
      </c>
      <c r="K110" s="2">
        <v>27536</v>
      </c>
      <c r="L110" s="2" t="s">
        <v>744</v>
      </c>
      <c r="M110" s="2" t="s">
        <v>745</v>
      </c>
      <c r="N110" s="5" t="s">
        <v>746</v>
      </c>
    </row>
    <row r="111" spans="1:14" s="2" customFormat="1">
      <c r="A111" s="5" t="s">
        <v>741</v>
      </c>
      <c r="B111" s="2" t="s">
        <v>68</v>
      </c>
      <c r="C111" s="4"/>
      <c r="D111" s="4"/>
      <c r="E111" s="16" t="s">
        <v>773</v>
      </c>
      <c r="F111" s="5" t="s">
        <v>433</v>
      </c>
      <c r="G111" s="16" t="s">
        <v>751</v>
      </c>
      <c r="H111" s="2" t="s">
        <v>743</v>
      </c>
      <c r="I111" s="2" t="s">
        <v>598</v>
      </c>
      <c r="J111" s="2" t="s">
        <v>30</v>
      </c>
      <c r="K111" s="2">
        <v>27536</v>
      </c>
      <c r="L111" s="2" t="s">
        <v>744</v>
      </c>
      <c r="M111" s="2" t="s">
        <v>745</v>
      </c>
      <c r="N111" s="5" t="s">
        <v>746</v>
      </c>
    </row>
    <row r="112" spans="1:14" s="2" customFormat="1">
      <c r="A112" s="5" t="s">
        <v>770</v>
      </c>
      <c r="B112" s="2" t="s">
        <v>138</v>
      </c>
      <c r="C112" s="2" t="s">
        <v>782</v>
      </c>
      <c r="D112" s="2" t="s">
        <v>783</v>
      </c>
      <c r="E112" s="16" t="s">
        <v>773</v>
      </c>
      <c r="F112" s="5" t="s">
        <v>433</v>
      </c>
      <c r="G112" s="16" t="s">
        <v>784</v>
      </c>
      <c r="H112" s="2" t="s">
        <v>775</v>
      </c>
      <c r="I112" s="2" t="s">
        <v>776</v>
      </c>
      <c r="J112" s="2" t="s">
        <v>30</v>
      </c>
      <c r="K112" s="2">
        <v>27870</v>
      </c>
      <c r="L112" s="2" t="s">
        <v>777</v>
      </c>
      <c r="M112" s="2" t="s">
        <v>785</v>
      </c>
      <c r="N112" s="5" t="s">
        <v>779</v>
      </c>
    </row>
    <row r="113" spans="1:14" s="2" customFormat="1">
      <c r="A113" s="5" t="s">
        <v>770</v>
      </c>
      <c r="B113" s="2" t="s">
        <v>684</v>
      </c>
      <c r="C113" s="2" t="s">
        <v>793</v>
      </c>
      <c r="D113" s="2" t="s">
        <v>794</v>
      </c>
      <c r="E113" s="16" t="s">
        <v>773</v>
      </c>
      <c r="F113" s="5" t="s">
        <v>433</v>
      </c>
      <c r="G113" s="16" t="s">
        <v>795</v>
      </c>
      <c r="H113" s="2" t="s">
        <v>775</v>
      </c>
      <c r="I113" s="2" t="s">
        <v>776</v>
      </c>
      <c r="J113" s="2" t="s">
        <v>30</v>
      </c>
      <c r="K113" s="2">
        <v>27870</v>
      </c>
      <c r="L113" s="2" t="s">
        <v>777</v>
      </c>
      <c r="M113" s="2" t="s">
        <v>796</v>
      </c>
      <c r="N113" s="5" t="s">
        <v>779</v>
      </c>
    </row>
    <row r="114" spans="1:14" s="2" customFormat="1">
      <c r="A114" s="5" t="s">
        <v>770</v>
      </c>
      <c r="B114" s="2" t="s">
        <v>786</v>
      </c>
      <c r="C114" s="2" t="s">
        <v>520</v>
      </c>
      <c r="D114" s="2" t="s">
        <v>753</v>
      </c>
      <c r="E114" s="5" t="str">
        <f>HYPERLINK("https://twitter.com/NancyWykle","@NancyWykle")</f>
        <v>@NancyWykle</v>
      </c>
      <c r="F114" s="5" t="s">
        <v>433</v>
      </c>
      <c r="G114" s="16" t="s">
        <v>787</v>
      </c>
      <c r="H114" s="2" t="s">
        <v>775</v>
      </c>
      <c r="I114" s="2" t="s">
        <v>776</v>
      </c>
      <c r="J114" s="2" t="s">
        <v>30</v>
      </c>
      <c r="K114" s="2">
        <v>27870</v>
      </c>
      <c r="L114" s="2" t="s">
        <v>777</v>
      </c>
      <c r="M114" s="2" t="s">
        <v>788</v>
      </c>
      <c r="N114" s="5" t="s">
        <v>779</v>
      </c>
    </row>
    <row r="115" spans="1:14" s="2" customFormat="1">
      <c r="A115" s="5" t="s">
        <v>770</v>
      </c>
      <c r="B115" s="2" t="s">
        <v>789</v>
      </c>
      <c r="C115" s="4" t="s">
        <v>2725</v>
      </c>
      <c r="D115" s="4" t="s">
        <v>790</v>
      </c>
      <c r="E115" s="16" t="s">
        <v>773</v>
      </c>
      <c r="F115" s="5" t="s">
        <v>433</v>
      </c>
      <c r="G115" s="16" t="s">
        <v>791</v>
      </c>
      <c r="H115" s="2" t="s">
        <v>775</v>
      </c>
      <c r="I115" s="2" t="s">
        <v>776</v>
      </c>
      <c r="J115" s="2" t="s">
        <v>30</v>
      </c>
      <c r="K115" s="2">
        <v>27870</v>
      </c>
      <c r="L115" s="2" t="s">
        <v>777</v>
      </c>
      <c r="M115" s="4" t="s">
        <v>792</v>
      </c>
      <c r="N115" s="5" t="s">
        <v>779</v>
      </c>
    </row>
    <row r="116" spans="1:14" s="2" customFormat="1">
      <c r="A116" s="5" t="s">
        <v>770</v>
      </c>
      <c r="B116" s="2" t="s">
        <v>90</v>
      </c>
      <c r="C116" s="2" t="s">
        <v>771</v>
      </c>
      <c r="D116" s="2" t="s">
        <v>772</v>
      </c>
      <c r="E116" s="16" t="s">
        <v>773</v>
      </c>
      <c r="F116" s="5" t="s">
        <v>433</v>
      </c>
      <c r="G116" s="16" t="s">
        <v>774</v>
      </c>
      <c r="H116" s="2" t="s">
        <v>775</v>
      </c>
      <c r="I116" s="2" t="s">
        <v>776</v>
      </c>
      <c r="J116" s="2" t="s">
        <v>30</v>
      </c>
      <c r="K116" s="2">
        <v>27870</v>
      </c>
      <c r="L116" s="2" t="s">
        <v>777</v>
      </c>
      <c r="M116" s="2" t="s">
        <v>778</v>
      </c>
      <c r="N116" s="16" t="s">
        <v>779</v>
      </c>
    </row>
    <row r="117" spans="1:14" s="2" customFormat="1">
      <c r="A117" s="5" t="s">
        <v>770</v>
      </c>
      <c r="B117" s="2" t="s">
        <v>49</v>
      </c>
      <c r="C117" s="4"/>
      <c r="D117" s="4"/>
      <c r="E117" s="5" t="str">
        <f>HYPERLINK("https://twitter.com/rrdailyherald","@rrdailyherald")</f>
        <v>@rrdailyherald</v>
      </c>
      <c r="F117" s="5" t="s">
        <v>433</v>
      </c>
      <c r="G117" s="16" t="s">
        <v>780</v>
      </c>
      <c r="H117" s="2" t="s">
        <v>775</v>
      </c>
      <c r="I117" s="2" t="s">
        <v>776</v>
      </c>
      <c r="J117" s="2" t="s">
        <v>30</v>
      </c>
      <c r="K117" s="2">
        <v>27870</v>
      </c>
      <c r="L117" s="2" t="s">
        <v>777</v>
      </c>
      <c r="M117" s="4" t="s">
        <v>781</v>
      </c>
      <c r="N117" s="5" t="s">
        <v>779</v>
      </c>
    </row>
    <row r="118" spans="1:14" s="2" customFormat="1">
      <c r="A118" s="5" t="s">
        <v>797</v>
      </c>
      <c r="B118" s="2" t="s">
        <v>798</v>
      </c>
      <c r="C118" s="2" t="s">
        <v>799</v>
      </c>
      <c r="D118" s="2" t="s">
        <v>800</v>
      </c>
      <c r="E118" s="16" t="s">
        <v>5197</v>
      </c>
      <c r="F118" s="5" t="s">
        <v>433</v>
      </c>
      <c r="G118" s="16" t="s">
        <v>801</v>
      </c>
      <c r="H118" s="2" t="s">
        <v>802</v>
      </c>
      <c r="I118" s="2" t="s">
        <v>803</v>
      </c>
      <c r="J118" s="2" t="s">
        <v>30</v>
      </c>
      <c r="K118" s="2">
        <v>28335</v>
      </c>
      <c r="L118" s="2" t="s">
        <v>87</v>
      </c>
      <c r="M118" s="2" t="s">
        <v>804</v>
      </c>
      <c r="N118" s="5" t="s">
        <v>805</v>
      </c>
    </row>
    <row r="119" spans="1:14" s="2" customFormat="1">
      <c r="A119" s="5" t="s">
        <v>797</v>
      </c>
      <c r="B119" s="2" t="s">
        <v>129</v>
      </c>
      <c r="C119" s="2" t="s">
        <v>809</v>
      </c>
      <c r="D119" s="2" t="s">
        <v>810</v>
      </c>
      <c r="E119" s="5" t="str">
        <f>HYPERLINK("https://twitter.com/lisajfarmer","@lisajfarmer")</f>
        <v>@lisajfarmer</v>
      </c>
      <c r="F119" s="5" t="s">
        <v>433</v>
      </c>
      <c r="G119" s="16" t="s">
        <v>811</v>
      </c>
      <c r="H119" s="2" t="s">
        <v>802</v>
      </c>
      <c r="I119" s="2" t="s">
        <v>803</v>
      </c>
      <c r="J119" s="2" t="s">
        <v>30</v>
      </c>
      <c r="K119" s="2">
        <v>28335</v>
      </c>
      <c r="L119" s="2" t="s">
        <v>87</v>
      </c>
      <c r="M119" s="2" t="s">
        <v>804</v>
      </c>
      <c r="N119" s="16" t="s">
        <v>805</v>
      </c>
    </row>
    <row r="120" spans="1:14" s="2" customFormat="1">
      <c r="A120" s="5" t="s">
        <v>797</v>
      </c>
      <c r="B120" s="2" t="s">
        <v>170</v>
      </c>
      <c r="C120" s="2" t="s">
        <v>813</v>
      </c>
      <c r="D120" s="2" t="s">
        <v>814</v>
      </c>
      <c r="E120" s="16" t="s">
        <v>5197</v>
      </c>
      <c r="F120" s="5" t="s">
        <v>433</v>
      </c>
      <c r="G120" s="16" t="s">
        <v>815</v>
      </c>
      <c r="H120" s="2" t="s">
        <v>802</v>
      </c>
      <c r="I120" s="2" t="s">
        <v>803</v>
      </c>
      <c r="J120" s="2" t="s">
        <v>30</v>
      </c>
      <c r="K120" s="2">
        <v>28335</v>
      </c>
      <c r="L120" s="2" t="s">
        <v>87</v>
      </c>
      <c r="M120" s="2" t="s">
        <v>804</v>
      </c>
      <c r="N120" s="16" t="s">
        <v>805</v>
      </c>
    </row>
    <row r="121" spans="1:14" s="2" customFormat="1">
      <c r="A121" s="5" t="s">
        <v>797</v>
      </c>
      <c r="B121" s="2" t="s">
        <v>170</v>
      </c>
      <c r="C121" s="2" t="s">
        <v>816</v>
      </c>
      <c r="D121" s="2" t="s">
        <v>817</v>
      </c>
      <c r="E121" s="16" t="s">
        <v>5197</v>
      </c>
      <c r="F121" s="5" t="s">
        <v>433</v>
      </c>
      <c r="G121" s="16" t="s">
        <v>818</v>
      </c>
      <c r="H121" s="2" t="s">
        <v>802</v>
      </c>
      <c r="I121" s="2" t="s">
        <v>803</v>
      </c>
      <c r="J121" s="2" t="s">
        <v>30</v>
      </c>
      <c r="K121" s="2">
        <v>28335</v>
      </c>
      <c r="L121" s="2" t="s">
        <v>87</v>
      </c>
      <c r="M121" s="2" t="s">
        <v>804</v>
      </c>
      <c r="N121" s="5" t="s">
        <v>805</v>
      </c>
    </row>
    <row r="122" spans="1:14" s="2" customFormat="1">
      <c r="A122" s="5" t="s">
        <v>797</v>
      </c>
      <c r="B122" s="2" t="s">
        <v>673</v>
      </c>
      <c r="C122" s="2" t="s">
        <v>806</v>
      </c>
      <c r="D122" s="2" t="s">
        <v>807</v>
      </c>
      <c r="E122" s="16" t="s">
        <v>5197</v>
      </c>
      <c r="F122" s="5" t="s">
        <v>433</v>
      </c>
      <c r="G122" s="16" t="s">
        <v>808</v>
      </c>
      <c r="H122" s="2" t="s">
        <v>802</v>
      </c>
      <c r="I122" s="2" t="s">
        <v>803</v>
      </c>
      <c r="J122" s="2" t="s">
        <v>30</v>
      </c>
      <c r="K122" s="2">
        <v>28335</v>
      </c>
      <c r="L122" s="2" t="s">
        <v>87</v>
      </c>
      <c r="M122" s="2" t="s">
        <v>804</v>
      </c>
      <c r="N122" s="5" t="s">
        <v>805</v>
      </c>
    </row>
    <row r="123" spans="1:14" s="2" customFormat="1">
      <c r="A123" s="5" t="s">
        <v>797</v>
      </c>
      <c r="B123" s="2" t="s">
        <v>68</v>
      </c>
      <c r="C123" s="4"/>
      <c r="D123" s="4"/>
      <c r="E123" s="16" t="s">
        <v>5197</v>
      </c>
      <c r="F123" s="5" t="s">
        <v>433</v>
      </c>
      <c r="G123" s="16" t="s">
        <v>812</v>
      </c>
      <c r="H123" s="2" t="s">
        <v>802</v>
      </c>
      <c r="I123" s="2" t="s">
        <v>803</v>
      </c>
      <c r="J123" s="2" t="s">
        <v>30</v>
      </c>
      <c r="K123" s="2">
        <v>28335</v>
      </c>
      <c r="L123" s="2" t="s">
        <v>87</v>
      </c>
      <c r="M123" s="2" t="s">
        <v>804</v>
      </c>
      <c r="N123" s="5" t="s">
        <v>805</v>
      </c>
    </row>
    <row r="124" spans="1:14" s="2" customFormat="1">
      <c r="A124" s="5" t="s">
        <v>819</v>
      </c>
      <c r="B124" s="2" t="s">
        <v>842</v>
      </c>
      <c r="C124" s="2" t="s">
        <v>843</v>
      </c>
      <c r="D124" s="2" t="s">
        <v>844</v>
      </c>
      <c r="E124" s="5" t="str">
        <f>HYPERLINK("https://twitter.com/ReflectorBV","@ReflectorBV")</f>
        <v>@ReflectorBV</v>
      </c>
      <c r="F124" s="5" t="s">
        <v>433</v>
      </c>
      <c r="G124" s="16" t="s">
        <v>845</v>
      </c>
      <c r="H124" s="2" t="s">
        <v>825</v>
      </c>
      <c r="I124" s="2" t="s">
        <v>157</v>
      </c>
      <c r="J124" s="2" t="s">
        <v>30</v>
      </c>
      <c r="K124" s="2">
        <v>27835</v>
      </c>
      <c r="L124" s="2" t="s">
        <v>158</v>
      </c>
      <c r="M124" s="2" t="s">
        <v>846</v>
      </c>
      <c r="N124" s="5" t="s">
        <v>110</v>
      </c>
    </row>
    <row r="125" spans="1:14" s="2" customFormat="1">
      <c r="A125" s="5" t="s">
        <v>819</v>
      </c>
      <c r="B125" s="2" t="s">
        <v>831</v>
      </c>
      <c r="C125" s="2" t="s">
        <v>832</v>
      </c>
      <c r="D125" s="2" t="s">
        <v>833</v>
      </c>
      <c r="E125" s="16" t="s">
        <v>823</v>
      </c>
      <c r="F125" s="5" t="s">
        <v>433</v>
      </c>
      <c r="G125" s="16" t="s">
        <v>834</v>
      </c>
      <c r="H125" s="2" t="s">
        <v>825</v>
      </c>
      <c r="I125" s="2" t="s">
        <v>157</v>
      </c>
      <c r="J125" s="2" t="s">
        <v>30</v>
      </c>
      <c r="K125" s="2">
        <v>278935</v>
      </c>
      <c r="L125" s="2" t="s">
        <v>158</v>
      </c>
      <c r="M125" s="2" t="s">
        <v>835</v>
      </c>
      <c r="N125" s="5" t="s">
        <v>110</v>
      </c>
    </row>
    <row r="126" spans="1:14" s="2" customFormat="1">
      <c r="A126" s="5" t="s">
        <v>819</v>
      </c>
      <c r="B126" s="2" t="s">
        <v>851</v>
      </c>
      <c r="C126" s="2" t="s">
        <v>852</v>
      </c>
      <c r="D126" s="2" t="s">
        <v>853</v>
      </c>
      <c r="E126" s="5" t="str">
        <f>HYPERLINK("https://twitter.com/GingerLGDR","@GingerLGDR")</f>
        <v>@GingerLGDR</v>
      </c>
      <c r="F126" s="5" t="s">
        <v>433</v>
      </c>
      <c r="G126" s="16" t="s">
        <v>854</v>
      </c>
      <c r="H126" s="2" t="s">
        <v>825</v>
      </c>
      <c r="I126" s="2" t="s">
        <v>157</v>
      </c>
      <c r="J126" s="2" t="s">
        <v>30</v>
      </c>
      <c r="K126" s="2">
        <v>27835</v>
      </c>
      <c r="L126" s="2" t="s">
        <v>158</v>
      </c>
      <c r="M126" s="2" t="s">
        <v>826</v>
      </c>
      <c r="N126" s="5" t="s">
        <v>110</v>
      </c>
    </row>
    <row r="127" spans="1:14" s="2" customFormat="1">
      <c r="A127" s="5" t="s">
        <v>819</v>
      </c>
      <c r="B127" s="2" t="s">
        <v>820</v>
      </c>
      <c r="C127" s="4" t="s">
        <v>821</v>
      </c>
      <c r="D127" s="4" t="s">
        <v>822</v>
      </c>
      <c r="E127" s="16" t="s">
        <v>823</v>
      </c>
      <c r="F127" s="5" t="s">
        <v>433</v>
      </c>
      <c r="G127" s="16" t="s">
        <v>824</v>
      </c>
      <c r="H127" s="2" t="s">
        <v>825</v>
      </c>
      <c r="I127" s="2" t="s">
        <v>157</v>
      </c>
      <c r="J127" s="2" t="s">
        <v>30</v>
      </c>
      <c r="K127" s="2">
        <v>27835</v>
      </c>
      <c r="L127" s="2" t="s">
        <v>158</v>
      </c>
      <c r="M127" s="2" t="s">
        <v>826</v>
      </c>
      <c r="N127" s="5" t="s">
        <v>110</v>
      </c>
    </row>
    <row r="128" spans="1:14" s="2" customFormat="1">
      <c r="A128" s="5" t="s">
        <v>819</v>
      </c>
      <c r="B128" s="2" t="s">
        <v>123</v>
      </c>
      <c r="C128" s="2" t="s">
        <v>195</v>
      </c>
      <c r="D128" s="2" t="s">
        <v>836</v>
      </c>
      <c r="E128" s="16" t="s">
        <v>823</v>
      </c>
      <c r="F128" s="5" t="s">
        <v>433</v>
      </c>
      <c r="G128" s="16" t="s">
        <v>837</v>
      </c>
      <c r="H128" s="2" t="s">
        <v>825</v>
      </c>
      <c r="I128" s="2" t="s">
        <v>157</v>
      </c>
      <c r="J128" s="2" t="s">
        <v>30</v>
      </c>
      <c r="K128" s="2">
        <v>27835</v>
      </c>
      <c r="L128" s="2" t="s">
        <v>158</v>
      </c>
      <c r="M128" s="2" t="s">
        <v>838</v>
      </c>
      <c r="N128" s="5" t="s">
        <v>110</v>
      </c>
    </row>
    <row r="129" spans="1:14" s="2" customFormat="1">
      <c r="A129" s="5" t="s">
        <v>819</v>
      </c>
      <c r="B129" s="2" t="s">
        <v>847</v>
      </c>
      <c r="C129" s="4" t="s">
        <v>848</v>
      </c>
      <c r="D129" s="4" t="s">
        <v>849</v>
      </c>
      <c r="E129" s="16" t="s">
        <v>823</v>
      </c>
      <c r="F129" s="5" t="s">
        <v>433</v>
      </c>
      <c r="G129" s="16" t="s">
        <v>850</v>
      </c>
      <c r="H129" s="2" t="s">
        <v>825</v>
      </c>
      <c r="I129" s="2" t="s">
        <v>157</v>
      </c>
      <c r="J129" s="2" t="s">
        <v>30</v>
      </c>
      <c r="K129" s="2">
        <v>27835</v>
      </c>
      <c r="L129" s="2" t="s">
        <v>158</v>
      </c>
      <c r="M129" s="2" t="s">
        <v>846</v>
      </c>
      <c r="N129" s="5" t="s">
        <v>110</v>
      </c>
    </row>
    <row r="130" spans="1:14" s="2" customFormat="1">
      <c r="A130" s="5" t="s">
        <v>819</v>
      </c>
      <c r="B130" s="2" t="s">
        <v>827</v>
      </c>
      <c r="C130" s="2" t="s">
        <v>313</v>
      </c>
      <c r="D130" s="2" t="s">
        <v>828</v>
      </c>
      <c r="E130" s="16" t="s">
        <v>823</v>
      </c>
      <c r="F130" s="5" t="s">
        <v>433</v>
      </c>
      <c r="G130" s="16" t="s">
        <v>829</v>
      </c>
      <c r="H130" s="2" t="s">
        <v>825</v>
      </c>
      <c r="I130" s="2" t="s">
        <v>157</v>
      </c>
      <c r="J130" s="2" t="s">
        <v>30</v>
      </c>
      <c r="K130" s="2">
        <v>27835</v>
      </c>
      <c r="L130" s="2" t="s">
        <v>158</v>
      </c>
      <c r="M130" s="2" t="s">
        <v>830</v>
      </c>
      <c r="N130" s="16" t="s">
        <v>110</v>
      </c>
    </row>
    <row r="131" spans="1:14" s="2" customFormat="1">
      <c r="A131" s="5" t="s">
        <v>819</v>
      </c>
      <c r="B131" s="2" t="s">
        <v>353</v>
      </c>
      <c r="C131" s="2" t="s">
        <v>706</v>
      </c>
      <c r="D131" s="2" t="s">
        <v>707</v>
      </c>
      <c r="E131" s="16" t="s">
        <v>823</v>
      </c>
      <c r="F131" s="5" t="s">
        <v>433</v>
      </c>
      <c r="G131" s="5" t="s">
        <v>708</v>
      </c>
      <c r="H131" s="2" t="s">
        <v>825</v>
      </c>
      <c r="I131" s="2" t="s">
        <v>157</v>
      </c>
      <c r="J131" s="2" t="s">
        <v>30</v>
      </c>
      <c r="K131" s="2">
        <v>27835</v>
      </c>
      <c r="L131" s="2" t="s">
        <v>158</v>
      </c>
      <c r="M131" s="2" t="s">
        <v>841</v>
      </c>
      <c r="N131" s="5" t="s">
        <v>110</v>
      </c>
    </row>
    <row r="132" spans="1:14" s="2" customFormat="1">
      <c r="A132" s="5" t="s">
        <v>819</v>
      </c>
      <c r="B132" s="2" t="s">
        <v>49</v>
      </c>
      <c r="C132" s="4"/>
      <c r="D132" s="4"/>
      <c r="E132" s="5" t="s">
        <v>823</v>
      </c>
      <c r="F132" s="5" t="s">
        <v>433</v>
      </c>
      <c r="G132" s="16" t="s">
        <v>839</v>
      </c>
      <c r="H132" s="2" t="s">
        <v>825</v>
      </c>
      <c r="I132" s="2" t="s">
        <v>157</v>
      </c>
      <c r="J132" s="2" t="s">
        <v>30</v>
      </c>
      <c r="K132" s="2">
        <v>27835</v>
      </c>
      <c r="L132" s="2" t="s">
        <v>158</v>
      </c>
      <c r="M132" s="2" t="s">
        <v>840</v>
      </c>
      <c r="N132" s="5" t="s">
        <v>110</v>
      </c>
    </row>
    <row r="133" spans="1:14" s="2" customFormat="1">
      <c r="A133" s="5" t="s">
        <v>855</v>
      </c>
      <c r="B133" s="2" t="s">
        <v>170</v>
      </c>
      <c r="C133" s="4" t="s">
        <v>874</v>
      </c>
      <c r="D133" s="4" t="s">
        <v>875</v>
      </c>
      <c r="E133" s="5" t="str">
        <f>HYPERLINK("https://twitter.com/LexDispatchJH","@LexDispatchJH")</f>
        <v>@LexDispatchJH</v>
      </c>
      <c r="F133" s="5" t="s">
        <v>433</v>
      </c>
      <c r="G133" s="16" t="s">
        <v>876</v>
      </c>
      <c r="H133" s="2" t="s">
        <v>859</v>
      </c>
      <c r="I133" s="2" t="s">
        <v>860</v>
      </c>
      <c r="J133" s="2" t="s">
        <v>30</v>
      </c>
      <c r="K133" s="2">
        <v>27292</v>
      </c>
      <c r="L133" s="2" t="s">
        <v>861</v>
      </c>
      <c r="M133" s="2" t="s">
        <v>877</v>
      </c>
      <c r="N133" s="16" t="s">
        <v>863</v>
      </c>
    </row>
    <row r="134" spans="1:14" s="2" customFormat="1">
      <c r="A134" s="5" t="s">
        <v>855</v>
      </c>
      <c r="B134" s="2" t="s">
        <v>866</v>
      </c>
      <c r="C134" s="2" t="s">
        <v>867</v>
      </c>
      <c r="D134" s="2" t="s">
        <v>868</v>
      </c>
      <c r="E134" s="12" t="str">
        <f>HYPERLINK("https://twitter.com/dossraines?lang=en","@DossRaines")</f>
        <v>@DossRaines</v>
      </c>
      <c r="F134" s="5" t="s">
        <v>433</v>
      </c>
      <c r="G134" s="16" t="s">
        <v>869</v>
      </c>
      <c r="H134" s="3" t="s">
        <v>859</v>
      </c>
      <c r="I134" s="2" t="s">
        <v>860</v>
      </c>
      <c r="J134" s="2" t="s">
        <v>30</v>
      </c>
      <c r="K134" s="2">
        <v>27292</v>
      </c>
      <c r="L134" s="2" t="s">
        <v>861</v>
      </c>
      <c r="M134" s="2" t="s">
        <v>870</v>
      </c>
      <c r="N134" s="5" t="s">
        <v>863</v>
      </c>
    </row>
    <row r="135" spans="1:14" s="2" customFormat="1">
      <c r="A135" s="5" t="s">
        <v>855</v>
      </c>
      <c r="B135" s="2" t="s">
        <v>57</v>
      </c>
      <c r="C135" s="2" t="s">
        <v>856</v>
      </c>
      <c r="D135" s="2" t="s">
        <v>857</v>
      </c>
      <c r="E135" s="12" t="str">
        <f>HYPERLINK("https://twitter.com/HScottJ67","@HScottJ67")</f>
        <v>@HScottJ67</v>
      </c>
      <c r="F135" s="5" t="s">
        <v>433</v>
      </c>
      <c r="G135" s="16" t="s">
        <v>858</v>
      </c>
      <c r="H135" s="3" t="s">
        <v>859</v>
      </c>
      <c r="I135" s="2" t="s">
        <v>860</v>
      </c>
      <c r="J135" s="2" t="s">
        <v>30</v>
      </c>
      <c r="K135" s="2">
        <v>27292</v>
      </c>
      <c r="L135" s="2" t="s">
        <v>861</v>
      </c>
      <c r="M135" s="2" t="s">
        <v>862</v>
      </c>
      <c r="N135" s="5" t="s">
        <v>863</v>
      </c>
    </row>
    <row r="136" spans="1:14" s="2" customFormat="1">
      <c r="A136" s="5" t="s">
        <v>855</v>
      </c>
      <c r="B136" s="2" t="s">
        <v>170</v>
      </c>
      <c r="C136" s="2" t="s">
        <v>878</v>
      </c>
      <c r="D136" s="2" t="s">
        <v>879</v>
      </c>
      <c r="E136" s="5" t="str">
        <f>HYPERLINK("https://twitter.com/LexDispatchSM","@LexDispatchSM")</f>
        <v>@LexDispatchSM</v>
      </c>
      <c r="F136" s="5" t="s">
        <v>433</v>
      </c>
      <c r="G136" s="16" t="s">
        <v>880</v>
      </c>
      <c r="H136" s="2" t="s">
        <v>859</v>
      </c>
      <c r="I136" s="2" t="s">
        <v>860</v>
      </c>
      <c r="J136" s="2" t="s">
        <v>30</v>
      </c>
      <c r="K136" s="2">
        <v>27292</v>
      </c>
      <c r="L136" s="2" t="s">
        <v>861</v>
      </c>
      <c r="M136" s="2" t="s">
        <v>881</v>
      </c>
      <c r="N136" s="5" t="s">
        <v>863</v>
      </c>
    </row>
    <row r="137" spans="1:14" s="2" customFormat="1">
      <c r="A137" s="5" t="s">
        <v>855</v>
      </c>
      <c r="B137" s="2" t="s">
        <v>353</v>
      </c>
      <c r="C137" s="2" t="s">
        <v>116</v>
      </c>
      <c r="D137" s="2" t="s">
        <v>674</v>
      </c>
      <c r="E137" s="5" t="str">
        <f>HYPERLINK("https://twitter.com/LexDispatchJH","@LexDispatchJH")</f>
        <v>@LexDispatchJH</v>
      </c>
      <c r="F137" s="5" t="s">
        <v>433</v>
      </c>
      <c r="G137" s="5" t="s">
        <v>872</v>
      </c>
      <c r="H137" s="2" t="s">
        <v>859</v>
      </c>
      <c r="I137" s="2" t="s">
        <v>860</v>
      </c>
      <c r="J137" s="2" t="s">
        <v>30</v>
      </c>
      <c r="K137" s="2">
        <v>27292</v>
      </c>
      <c r="L137" s="2" t="s">
        <v>861</v>
      </c>
      <c r="M137" s="2" t="s">
        <v>873</v>
      </c>
      <c r="N137" s="5" t="s">
        <v>863</v>
      </c>
    </row>
    <row r="138" spans="1:14" s="2" customFormat="1">
      <c r="A138" s="5" t="s">
        <v>855</v>
      </c>
      <c r="B138" s="2" t="s">
        <v>49</v>
      </c>
      <c r="C138" s="4"/>
      <c r="D138" s="4"/>
      <c r="E138" s="12" t="str">
        <f>HYPERLINK("https://twitter.com/lexdispatch","@lexdispatch")</f>
        <v>@lexdispatch</v>
      </c>
      <c r="F138" s="5" t="s">
        <v>433</v>
      </c>
      <c r="G138" s="16" t="s">
        <v>864</v>
      </c>
      <c r="H138" s="3" t="s">
        <v>859</v>
      </c>
      <c r="I138" s="2" t="s">
        <v>860</v>
      </c>
      <c r="J138" s="2" t="s">
        <v>30</v>
      </c>
      <c r="K138" s="2">
        <v>27292</v>
      </c>
      <c r="L138" s="2" t="s">
        <v>861</v>
      </c>
      <c r="M138" s="2" t="s">
        <v>865</v>
      </c>
      <c r="N138" s="5" t="s">
        <v>863</v>
      </c>
    </row>
    <row r="139" spans="1:14" s="2" customFormat="1">
      <c r="A139" s="5" t="s">
        <v>855</v>
      </c>
      <c r="B139" s="2" t="s">
        <v>68</v>
      </c>
      <c r="C139" s="4"/>
      <c r="D139" s="4"/>
      <c r="E139" s="12" t="str">
        <f>HYPERLINK("https://twitter.com/lexdispatch","@lexdispatch")</f>
        <v>@lexdispatch</v>
      </c>
      <c r="F139" s="5" t="s">
        <v>433</v>
      </c>
      <c r="G139" s="16" t="s">
        <v>871</v>
      </c>
      <c r="H139" s="3" t="s">
        <v>859</v>
      </c>
      <c r="I139" s="2" t="s">
        <v>860</v>
      </c>
      <c r="J139" s="2" t="s">
        <v>30</v>
      </c>
      <c r="K139" s="2">
        <v>27292</v>
      </c>
      <c r="L139" s="2" t="s">
        <v>861</v>
      </c>
      <c r="M139" s="2" t="s">
        <v>865</v>
      </c>
      <c r="N139" s="5" t="s">
        <v>863</v>
      </c>
    </row>
    <row r="140" spans="1:14" s="2" customFormat="1">
      <c r="A140" s="5" t="s">
        <v>882</v>
      </c>
      <c r="B140" s="2" t="s">
        <v>353</v>
      </c>
      <c r="C140" s="2" t="s">
        <v>898</v>
      </c>
      <c r="D140" s="2" t="s">
        <v>899</v>
      </c>
      <c r="E140" s="5" t="str">
        <f>HYPERLINK("https://twitter.com/EJpublisher","@EJpublisher")</f>
        <v>@EJpublisher</v>
      </c>
      <c r="F140" s="5" t="s">
        <v>433</v>
      </c>
      <c r="G140" s="16" t="s">
        <v>900</v>
      </c>
      <c r="H140" s="2" t="s">
        <v>887</v>
      </c>
      <c r="I140" s="2" t="s">
        <v>888</v>
      </c>
      <c r="J140" s="2" t="s">
        <v>30</v>
      </c>
      <c r="K140" s="2">
        <v>28110</v>
      </c>
      <c r="L140" s="2" t="s">
        <v>889</v>
      </c>
      <c r="M140" s="2" t="s">
        <v>901</v>
      </c>
      <c r="N140" s="16" t="s">
        <v>891</v>
      </c>
    </row>
    <row r="141" spans="1:14" s="2" customFormat="1">
      <c r="A141" s="5" t="s">
        <v>882</v>
      </c>
      <c r="B141" s="2" t="s">
        <v>129</v>
      </c>
      <c r="C141" s="4" t="s">
        <v>883</v>
      </c>
      <c r="D141" s="4" t="s">
        <v>884</v>
      </c>
      <c r="E141" s="16" t="s">
        <v>885</v>
      </c>
      <c r="F141" s="5" t="s">
        <v>433</v>
      </c>
      <c r="G141" s="16" t="s">
        <v>886</v>
      </c>
      <c r="H141" s="3" t="s">
        <v>887</v>
      </c>
      <c r="I141" s="2" t="s">
        <v>888</v>
      </c>
      <c r="J141" s="2" t="s">
        <v>30</v>
      </c>
      <c r="K141" s="2">
        <v>28110</v>
      </c>
      <c r="L141" s="2" t="s">
        <v>889</v>
      </c>
      <c r="M141" s="2" t="s">
        <v>890</v>
      </c>
      <c r="N141" s="5" t="s">
        <v>891</v>
      </c>
    </row>
    <row r="142" spans="1:14" s="2" customFormat="1">
      <c r="A142" s="5" t="s">
        <v>882</v>
      </c>
      <c r="B142" s="2" t="s">
        <v>129</v>
      </c>
      <c r="C142" s="4" t="s">
        <v>892</v>
      </c>
      <c r="D142" s="4" t="s">
        <v>893</v>
      </c>
      <c r="E142" s="16" t="s">
        <v>885</v>
      </c>
      <c r="F142" s="5" t="s">
        <v>433</v>
      </c>
      <c r="G142" s="16" t="s">
        <v>894</v>
      </c>
      <c r="H142" s="3" t="s">
        <v>887</v>
      </c>
      <c r="I142" s="2" t="s">
        <v>888</v>
      </c>
      <c r="J142" s="2" t="s">
        <v>30</v>
      </c>
      <c r="K142" s="2">
        <v>28110</v>
      </c>
      <c r="L142" s="2" t="s">
        <v>889</v>
      </c>
      <c r="M142" s="2" t="s">
        <v>890</v>
      </c>
      <c r="N142" s="5" t="s">
        <v>891</v>
      </c>
    </row>
    <row r="143" spans="1:14" s="2" customFormat="1">
      <c r="A143" s="5" t="s">
        <v>882</v>
      </c>
      <c r="B143" s="2" t="s">
        <v>68</v>
      </c>
      <c r="E143" s="5" t="str">
        <f>HYPERLINK("https://twitter.com/EnquirerJournal","@EnquirerJournal")</f>
        <v>@EnquirerJournal</v>
      </c>
      <c r="F143" s="5" t="s">
        <v>433</v>
      </c>
      <c r="G143" s="16" t="s">
        <v>895</v>
      </c>
      <c r="H143" s="3" t="s">
        <v>896</v>
      </c>
      <c r="I143" s="2" t="s">
        <v>888</v>
      </c>
      <c r="J143" s="2" t="s">
        <v>30</v>
      </c>
      <c r="K143" s="2">
        <v>28112</v>
      </c>
      <c r="L143" s="2" t="s">
        <v>889</v>
      </c>
      <c r="M143" s="2" t="s">
        <v>897</v>
      </c>
      <c r="N143" s="5" t="s">
        <v>891</v>
      </c>
    </row>
    <row r="144" spans="1:14" s="2" customFormat="1">
      <c r="A144" s="5" t="s">
        <v>902</v>
      </c>
      <c r="B144" s="2" t="s">
        <v>921</v>
      </c>
      <c r="C144" s="2" t="s">
        <v>843</v>
      </c>
      <c r="D144" s="2" t="s">
        <v>922</v>
      </c>
      <c r="E144" s="12" t="s">
        <v>923</v>
      </c>
      <c r="F144" s="5" t="s">
        <v>433</v>
      </c>
      <c r="G144" s="5" t="s">
        <v>924</v>
      </c>
      <c r="H144" s="2" t="s">
        <v>907</v>
      </c>
      <c r="I144" s="2" t="s">
        <v>190</v>
      </c>
      <c r="J144" s="2" t="s">
        <v>30</v>
      </c>
      <c r="K144" s="2">
        <v>28302</v>
      </c>
      <c r="L144" s="2" t="s">
        <v>191</v>
      </c>
      <c r="M144" s="2" t="s">
        <v>925</v>
      </c>
      <c r="N144" s="16" t="s">
        <v>909</v>
      </c>
    </row>
    <row r="145" spans="1:14" s="2" customFormat="1">
      <c r="A145" s="5" t="s">
        <v>902</v>
      </c>
      <c r="B145" s="2" t="s">
        <v>903</v>
      </c>
      <c r="C145" s="2" t="s">
        <v>904</v>
      </c>
      <c r="D145" s="2" t="s">
        <v>905</v>
      </c>
      <c r="E145" s="12" t="str">
        <f>HYPERLINK("https://twitter.com/wbkirbyjr","@wbkirbyjr")</f>
        <v>@wbkirbyjr</v>
      </c>
      <c r="F145" s="5" t="s">
        <v>433</v>
      </c>
      <c r="G145" s="16" t="s">
        <v>906</v>
      </c>
      <c r="H145" s="2" t="s">
        <v>907</v>
      </c>
      <c r="I145" s="2" t="s">
        <v>190</v>
      </c>
      <c r="J145" s="2" t="s">
        <v>30</v>
      </c>
      <c r="K145" s="2">
        <v>28302</v>
      </c>
      <c r="L145" s="2" t="s">
        <v>191</v>
      </c>
      <c r="M145" s="2" t="s">
        <v>908</v>
      </c>
      <c r="N145" s="5" t="s">
        <v>909</v>
      </c>
    </row>
    <row r="146" spans="1:14" s="2" customFormat="1">
      <c r="A146" s="5" t="s">
        <v>902</v>
      </c>
      <c r="B146" s="2" t="s">
        <v>942</v>
      </c>
      <c r="C146" s="4" t="s">
        <v>943</v>
      </c>
      <c r="D146" s="4" t="s">
        <v>944</v>
      </c>
      <c r="E146" s="5" t="str">
        <f>HYPERLINK("https://twitter.com/FO_weather","@FO_weather")</f>
        <v>@FO_weather</v>
      </c>
      <c r="F146" s="5" t="s">
        <v>433</v>
      </c>
      <c r="G146" s="16" t="s">
        <v>945</v>
      </c>
      <c r="H146" s="2" t="s">
        <v>907</v>
      </c>
      <c r="I146" s="2" t="s">
        <v>190</v>
      </c>
      <c r="J146" s="2" t="s">
        <v>30</v>
      </c>
      <c r="K146" s="2">
        <v>28302</v>
      </c>
      <c r="L146" s="2" t="s">
        <v>191</v>
      </c>
      <c r="M146" s="2" t="s">
        <v>946</v>
      </c>
      <c r="N146" s="5" t="s">
        <v>909</v>
      </c>
    </row>
    <row r="147" spans="1:14" s="2" customFormat="1">
      <c r="A147" s="5" t="s">
        <v>902</v>
      </c>
      <c r="B147" s="2" t="s">
        <v>969</v>
      </c>
      <c r="C147" s="2" t="s">
        <v>970</v>
      </c>
      <c r="D147" s="2" t="s">
        <v>971</v>
      </c>
      <c r="E147" s="5" t="str">
        <f>HYPERLINK("https://twitter.com/FO_Williams","@FO_Williams")</f>
        <v>@FO_Williams</v>
      </c>
      <c r="F147" s="5" t="s">
        <v>433</v>
      </c>
      <c r="G147" s="16" t="s">
        <v>972</v>
      </c>
      <c r="H147" s="2" t="s">
        <v>907</v>
      </c>
      <c r="I147" s="2" t="s">
        <v>190</v>
      </c>
      <c r="J147" s="2" t="s">
        <v>30</v>
      </c>
      <c r="K147" s="2">
        <v>28302</v>
      </c>
      <c r="L147" s="2" t="s">
        <v>191</v>
      </c>
      <c r="M147" s="2" t="s">
        <v>973</v>
      </c>
      <c r="N147" s="5" t="s">
        <v>909</v>
      </c>
    </row>
    <row r="148" spans="1:14" s="2" customFormat="1">
      <c r="A148" s="5" t="s">
        <v>902</v>
      </c>
      <c r="B148" s="2" t="s">
        <v>57</v>
      </c>
      <c r="C148" s="2" t="s">
        <v>926</v>
      </c>
      <c r="D148" s="2" t="s">
        <v>927</v>
      </c>
      <c r="E148" s="5" t="str">
        <f>HYPERLINK("https://twitter.com/matt_leclercq?lang=en","@Matt_Leclercq")</f>
        <v>@Matt_Leclercq</v>
      </c>
      <c r="F148" s="5" t="s">
        <v>433</v>
      </c>
      <c r="G148" s="16" t="s">
        <v>928</v>
      </c>
      <c r="H148" s="2" t="s">
        <v>907</v>
      </c>
      <c r="I148" s="2" t="s">
        <v>190</v>
      </c>
      <c r="J148" s="2" t="s">
        <v>30</v>
      </c>
      <c r="K148" s="2">
        <v>28302</v>
      </c>
      <c r="L148" s="2" t="s">
        <v>191</v>
      </c>
      <c r="M148" s="2" t="s">
        <v>929</v>
      </c>
      <c r="N148" s="5" t="s">
        <v>909</v>
      </c>
    </row>
    <row r="149" spans="1:14" s="2" customFormat="1">
      <c r="A149" s="5" t="s">
        <v>902</v>
      </c>
      <c r="B149" s="2" t="s">
        <v>938</v>
      </c>
      <c r="C149" s="2" t="s">
        <v>313</v>
      </c>
      <c r="D149" s="2" t="s">
        <v>939</v>
      </c>
      <c r="E149" s="5" t="str">
        <f>HYPERLINK("https://twitter.com/fo_futch","@FO_Futch")</f>
        <v>@FO_Futch</v>
      </c>
      <c r="F149" s="5" t="s">
        <v>433</v>
      </c>
      <c r="G149" s="16" t="s">
        <v>940</v>
      </c>
      <c r="H149" s="2" t="s">
        <v>907</v>
      </c>
      <c r="I149" s="2" t="s">
        <v>190</v>
      </c>
      <c r="J149" s="2" t="s">
        <v>30</v>
      </c>
      <c r="K149" s="2">
        <v>28302</v>
      </c>
      <c r="L149" s="2" t="s">
        <v>191</v>
      </c>
      <c r="M149" s="2" t="s">
        <v>941</v>
      </c>
      <c r="N149" s="5" t="s">
        <v>909</v>
      </c>
    </row>
    <row r="150" spans="1:14" s="2" customFormat="1">
      <c r="A150" s="5" t="s">
        <v>902</v>
      </c>
      <c r="B150" s="2" t="s">
        <v>974</v>
      </c>
      <c r="C150" s="2" t="s">
        <v>975</v>
      </c>
      <c r="D150" s="2" t="s">
        <v>976</v>
      </c>
      <c r="E150" s="16" t="s">
        <v>918</v>
      </c>
      <c r="F150" s="5" t="s">
        <v>433</v>
      </c>
      <c r="G150" s="16" t="s">
        <v>977</v>
      </c>
      <c r="H150" s="2" t="s">
        <v>907</v>
      </c>
      <c r="I150" s="2" t="s">
        <v>190</v>
      </c>
      <c r="J150" s="2" t="s">
        <v>30</v>
      </c>
      <c r="K150" s="2">
        <v>28302</v>
      </c>
      <c r="L150" s="2" t="s">
        <v>191</v>
      </c>
      <c r="M150" s="2" t="s">
        <v>978</v>
      </c>
      <c r="N150" s="5" t="s">
        <v>909</v>
      </c>
    </row>
    <row r="151" spans="1:14" s="2" customFormat="1">
      <c r="A151" s="5" t="s">
        <v>902</v>
      </c>
      <c r="B151" s="2" t="s">
        <v>910</v>
      </c>
      <c r="C151" s="2" t="s">
        <v>911</v>
      </c>
      <c r="D151" s="2" t="s">
        <v>912</v>
      </c>
      <c r="E151" s="12" t="str">
        <f>HYPERLINK("https://twitter.com/FOmyronpitts","@FOmyronpitts")</f>
        <v>@FOmyronpitts</v>
      </c>
      <c r="F151" s="5" t="s">
        <v>433</v>
      </c>
      <c r="G151" s="16" t="s">
        <v>913</v>
      </c>
      <c r="H151" s="2" t="s">
        <v>907</v>
      </c>
      <c r="I151" s="2" t="s">
        <v>190</v>
      </c>
      <c r="J151" s="2" t="s">
        <v>30</v>
      </c>
      <c r="K151" s="2">
        <v>28302</v>
      </c>
      <c r="L151" s="2" t="s">
        <v>191</v>
      </c>
      <c r="M151" s="2" t="s">
        <v>914</v>
      </c>
      <c r="N151" s="5" t="s">
        <v>909</v>
      </c>
    </row>
    <row r="152" spans="1:14" s="2" customFormat="1">
      <c r="A152" s="5" t="s">
        <v>902</v>
      </c>
      <c r="B152" s="2" t="s">
        <v>947</v>
      </c>
      <c r="C152" s="4" t="s">
        <v>520</v>
      </c>
      <c r="D152" s="4" t="s">
        <v>948</v>
      </c>
      <c r="E152" s="5" t="str">
        <f>HYPERLINK("https://twitter.com/FO_McCleary","@FO_McCleary")</f>
        <v>@FO_McCleary</v>
      </c>
      <c r="F152" s="5" t="s">
        <v>433</v>
      </c>
      <c r="G152" s="16" t="s">
        <v>949</v>
      </c>
      <c r="H152" s="2" t="s">
        <v>907</v>
      </c>
      <c r="I152" s="2" t="s">
        <v>190</v>
      </c>
      <c r="J152" s="2" t="s">
        <v>30</v>
      </c>
      <c r="K152" s="2">
        <v>28302</v>
      </c>
      <c r="L152" s="2" t="s">
        <v>191</v>
      </c>
      <c r="M152" s="2" t="s">
        <v>950</v>
      </c>
      <c r="N152" s="5" t="s">
        <v>909</v>
      </c>
    </row>
    <row r="153" spans="1:14" s="2" customFormat="1">
      <c r="A153" s="5" t="s">
        <v>902</v>
      </c>
      <c r="B153" s="2" t="s">
        <v>960</v>
      </c>
      <c r="C153" s="2" t="s">
        <v>677</v>
      </c>
      <c r="D153" s="2" t="s">
        <v>961</v>
      </c>
      <c r="E153" s="5" t="str">
        <f>HYPERLINK("https://twitter.com/FO_Woolverton","@FO_Woolverton")</f>
        <v>@FO_Woolverton</v>
      </c>
      <c r="F153" s="5" t="s">
        <v>433</v>
      </c>
      <c r="G153" s="16" t="s">
        <v>962</v>
      </c>
      <c r="H153" s="2" t="s">
        <v>907</v>
      </c>
      <c r="I153" s="2" t="s">
        <v>190</v>
      </c>
      <c r="J153" s="2" t="s">
        <v>30</v>
      </c>
      <c r="K153" s="2">
        <v>28302</v>
      </c>
      <c r="L153" s="2" t="s">
        <v>191</v>
      </c>
      <c r="M153" s="2" t="s">
        <v>963</v>
      </c>
      <c r="N153" s="5" t="s">
        <v>909</v>
      </c>
    </row>
    <row r="154" spans="1:14" s="2" customFormat="1">
      <c r="A154" s="5" t="s">
        <v>902</v>
      </c>
      <c r="B154" s="2" t="s">
        <v>956</v>
      </c>
      <c r="C154" s="2" t="s">
        <v>957</v>
      </c>
      <c r="D154" s="2" t="s">
        <v>258</v>
      </c>
      <c r="E154" s="16" t="s">
        <v>918</v>
      </c>
      <c r="F154" s="5" t="s">
        <v>433</v>
      </c>
      <c r="G154" s="16" t="s">
        <v>958</v>
      </c>
      <c r="H154" s="2" t="s">
        <v>907</v>
      </c>
      <c r="I154" s="2" t="s">
        <v>190</v>
      </c>
      <c r="J154" s="2" t="s">
        <v>30</v>
      </c>
      <c r="K154" s="2">
        <v>28302</v>
      </c>
      <c r="L154" s="2" t="s">
        <v>191</v>
      </c>
      <c r="M154" s="2" t="s">
        <v>959</v>
      </c>
      <c r="N154" s="5" t="s">
        <v>909</v>
      </c>
    </row>
    <row r="155" spans="1:14" s="2" customFormat="1">
      <c r="A155" s="5" t="s">
        <v>902</v>
      </c>
      <c r="B155" s="2" t="s">
        <v>353</v>
      </c>
      <c r="C155" s="2" t="s">
        <v>934</v>
      </c>
      <c r="D155" s="2" t="s">
        <v>935</v>
      </c>
      <c r="E155" s="16" t="s">
        <v>918</v>
      </c>
      <c r="F155" s="5" t="s">
        <v>433</v>
      </c>
      <c r="G155" s="16" t="s">
        <v>936</v>
      </c>
      <c r="H155" s="2" t="s">
        <v>907</v>
      </c>
      <c r="I155" s="2" t="s">
        <v>190</v>
      </c>
      <c r="J155" s="2" t="s">
        <v>30</v>
      </c>
      <c r="K155" s="2">
        <v>28302</v>
      </c>
      <c r="L155" s="2" t="s">
        <v>191</v>
      </c>
      <c r="M155" s="2" t="s">
        <v>937</v>
      </c>
      <c r="N155" s="5" t="s">
        <v>909</v>
      </c>
    </row>
    <row r="156" spans="1:14" s="2" customFormat="1">
      <c r="A156" s="5" t="s">
        <v>902</v>
      </c>
      <c r="B156" s="2" t="s">
        <v>964</v>
      </c>
      <c r="C156" s="2" t="s">
        <v>965</v>
      </c>
      <c r="D156" s="2" t="s">
        <v>966</v>
      </c>
      <c r="E156" s="5" t="str">
        <f>HYPERLINK("https://twitter.com/rodgermullen?lang=en","@RodgerMullen")</f>
        <v>@RodgerMullen</v>
      </c>
      <c r="F156" s="5" t="s">
        <v>433</v>
      </c>
      <c r="G156" s="16" t="s">
        <v>967</v>
      </c>
      <c r="H156" s="2" t="s">
        <v>907</v>
      </c>
      <c r="I156" s="2" t="s">
        <v>190</v>
      </c>
      <c r="J156" s="2" t="s">
        <v>30</v>
      </c>
      <c r="K156" s="2">
        <v>28302</v>
      </c>
      <c r="L156" s="2" t="s">
        <v>191</v>
      </c>
      <c r="M156" s="2" t="s">
        <v>968</v>
      </c>
      <c r="N156" s="5" t="s">
        <v>909</v>
      </c>
    </row>
    <row r="157" spans="1:14" s="2" customFormat="1">
      <c r="A157" s="5" t="s">
        <v>902</v>
      </c>
      <c r="B157" s="2" t="s">
        <v>915</v>
      </c>
      <c r="C157" s="4" t="s">
        <v>916</v>
      </c>
      <c r="D157" s="4" t="s">
        <v>917</v>
      </c>
      <c r="E157" s="16" t="s">
        <v>918</v>
      </c>
      <c r="F157" s="5" t="s">
        <v>433</v>
      </c>
      <c r="G157" s="16" t="s">
        <v>919</v>
      </c>
      <c r="H157" s="3" t="s">
        <v>907</v>
      </c>
      <c r="I157" s="2" t="s">
        <v>190</v>
      </c>
      <c r="J157" s="2" t="s">
        <v>30</v>
      </c>
      <c r="K157" s="2">
        <v>28302</v>
      </c>
      <c r="L157" s="2" t="s">
        <v>191</v>
      </c>
      <c r="M157" s="2" t="s">
        <v>920</v>
      </c>
      <c r="N157" s="5" t="s">
        <v>909</v>
      </c>
    </row>
    <row r="158" spans="1:14" s="2" customFormat="1">
      <c r="A158" s="5" t="s">
        <v>902</v>
      </c>
      <c r="B158" s="2" t="s">
        <v>951</v>
      </c>
      <c r="C158" s="2" t="s">
        <v>952</v>
      </c>
      <c r="D158" s="2" t="s">
        <v>953</v>
      </c>
      <c r="E158" s="5" t="str">
        <f>HYPERLINK("https://twitter.com/WriterDeVane","@WriterDeVane")</f>
        <v>@WriterDeVane</v>
      </c>
      <c r="F158" s="5" t="s">
        <v>433</v>
      </c>
      <c r="G158" s="16" t="s">
        <v>954</v>
      </c>
      <c r="H158" s="2" t="s">
        <v>907</v>
      </c>
      <c r="I158" s="2" t="s">
        <v>190</v>
      </c>
      <c r="J158" s="2" t="s">
        <v>30</v>
      </c>
      <c r="K158" s="2">
        <v>28302</v>
      </c>
      <c r="L158" s="2" t="s">
        <v>191</v>
      </c>
      <c r="M158" s="2" t="s">
        <v>955</v>
      </c>
      <c r="N158" s="5" t="s">
        <v>909</v>
      </c>
    </row>
    <row r="159" spans="1:14" s="2" customFormat="1">
      <c r="A159" s="5" t="s">
        <v>902</v>
      </c>
      <c r="B159" s="2" t="s">
        <v>49</v>
      </c>
      <c r="C159" s="4"/>
      <c r="D159" s="4"/>
      <c r="E159" s="5" t="str">
        <f>HYPERLINK("https://twitter.com/fayobserver","@fayobserver")</f>
        <v>@fayobserver</v>
      </c>
      <c r="F159" s="5" t="s">
        <v>433</v>
      </c>
      <c r="G159" s="16" t="s">
        <v>930</v>
      </c>
      <c r="H159" s="2" t="s">
        <v>907</v>
      </c>
      <c r="I159" s="2" t="s">
        <v>190</v>
      </c>
      <c r="J159" s="2" t="s">
        <v>30</v>
      </c>
      <c r="K159" s="2">
        <v>28302</v>
      </c>
      <c r="L159" s="2" t="s">
        <v>191</v>
      </c>
      <c r="M159" s="2" t="s">
        <v>931</v>
      </c>
      <c r="N159" s="5" t="s">
        <v>909</v>
      </c>
    </row>
    <row r="160" spans="1:14" s="2" customFormat="1">
      <c r="A160" s="5" t="s">
        <v>902</v>
      </c>
      <c r="B160" s="2" t="s">
        <v>68</v>
      </c>
      <c r="C160" s="4"/>
      <c r="D160" s="4"/>
      <c r="E160" s="5" t="str">
        <f>HYPERLINK("https://twitter.com/fayobserver","@fayobserver")</f>
        <v>@fayobserver</v>
      </c>
      <c r="F160" s="5" t="s">
        <v>433</v>
      </c>
      <c r="G160" s="16" t="s">
        <v>932</v>
      </c>
      <c r="H160" s="2" t="s">
        <v>907</v>
      </c>
      <c r="I160" s="2" t="s">
        <v>190</v>
      </c>
      <c r="J160" s="2" t="s">
        <v>30</v>
      </c>
      <c r="K160" s="2">
        <v>28302</v>
      </c>
      <c r="L160" s="2" t="s">
        <v>191</v>
      </c>
      <c r="M160" s="2" t="s">
        <v>933</v>
      </c>
      <c r="N160" s="5" t="s">
        <v>909</v>
      </c>
    </row>
    <row r="161" spans="1:15" s="2" customFormat="1">
      <c r="A161" s="5" t="s">
        <v>979</v>
      </c>
      <c r="B161" s="2" t="s">
        <v>999</v>
      </c>
      <c r="C161" s="2" t="s">
        <v>1000</v>
      </c>
      <c r="D161" s="2" t="s">
        <v>1001</v>
      </c>
      <c r="E161" s="5" t="str">
        <f>HYPERLINK("https://twitter.com/GazetteLawson","@GazetteLawson")</f>
        <v>@GazetteLawson</v>
      </c>
      <c r="F161" s="5" t="s">
        <v>433</v>
      </c>
      <c r="G161" s="16" t="s">
        <v>1002</v>
      </c>
      <c r="H161" s="2" t="s">
        <v>983</v>
      </c>
      <c r="I161" s="2" t="s">
        <v>984</v>
      </c>
      <c r="J161" s="2" t="s">
        <v>30</v>
      </c>
      <c r="K161" s="2">
        <v>28054</v>
      </c>
      <c r="L161" s="2" t="s">
        <v>985</v>
      </c>
      <c r="M161" s="2" t="s">
        <v>986</v>
      </c>
      <c r="N161" s="5" t="s">
        <v>987</v>
      </c>
    </row>
    <row r="162" spans="1:15" s="2" customFormat="1">
      <c r="A162" s="5" t="s">
        <v>979</v>
      </c>
      <c r="B162" s="2" t="s">
        <v>170</v>
      </c>
      <c r="C162" s="4" t="s">
        <v>17</v>
      </c>
      <c r="D162" s="4" t="s">
        <v>996</v>
      </c>
      <c r="E162" s="5" t="str">
        <f>HYPERLINK("https://twitter.com/ShelbyStarDiane","@GazetteDiane")</f>
        <v>@GazetteDiane</v>
      </c>
      <c r="F162" s="5" t="s">
        <v>433</v>
      </c>
      <c r="G162" s="16" t="s">
        <v>997</v>
      </c>
      <c r="H162" s="2" t="s">
        <v>983</v>
      </c>
      <c r="I162" s="2" t="s">
        <v>984</v>
      </c>
      <c r="J162" s="2" t="s">
        <v>30</v>
      </c>
      <c r="K162" s="2">
        <v>28054</v>
      </c>
      <c r="L162" s="2" t="s">
        <v>985</v>
      </c>
      <c r="M162" s="2" t="s">
        <v>998</v>
      </c>
      <c r="N162" s="5" t="s">
        <v>987</v>
      </c>
    </row>
    <row r="163" spans="1:15" s="2" customFormat="1">
      <c r="A163" s="5" t="s">
        <v>979</v>
      </c>
      <c r="B163" s="2" t="s">
        <v>129</v>
      </c>
      <c r="C163" s="2" t="s">
        <v>527</v>
      </c>
      <c r="D163" s="2" t="s">
        <v>989</v>
      </c>
      <c r="E163" s="16" t="s">
        <v>990</v>
      </c>
      <c r="F163" s="5" t="s">
        <v>433</v>
      </c>
      <c r="G163" s="16" t="s">
        <v>991</v>
      </c>
      <c r="H163" s="2" t="s">
        <v>983</v>
      </c>
      <c r="I163" s="2" t="s">
        <v>984</v>
      </c>
      <c r="J163" s="2" t="s">
        <v>30</v>
      </c>
      <c r="K163" s="2">
        <v>28054</v>
      </c>
      <c r="L163" s="2" t="s">
        <v>985</v>
      </c>
      <c r="M163" s="2" t="s">
        <v>986</v>
      </c>
      <c r="N163" s="5" t="s">
        <v>987</v>
      </c>
    </row>
    <row r="164" spans="1:15" s="2" customFormat="1">
      <c r="A164" s="5" t="s">
        <v>979</v>
      </c>
      <c r="B164" s="2" t="s">
        <v>353</v>
      </c>
      <c r="C164" s="2" t="s">
        <v>992</v>
      </c>
      <c r="D164" s="2" t="s">
        <v>993</v>
      </c>
      <c r="E164" s="5" t="str">
        <f>HYPERLINK("https://twitter.com/talleylc","@talleylc")</f>
        <v>@talleylc</v>
      </c>
      <c r="F164" s="5" t="s">
        <v>433</v>
      </c>
      <c r="G164" s="16" t="s">
        <v>994</v>
      </c>
      <c r="H164" s="2" t="s">
        <v>983</v>
      </c>
      <c r="I164" s="2" t="s">
        <v>984</v>
      </c>
      <c r="J164" s="2" t="s">
        <v>30</v>
      </c>
      <c r="K164" s="2">
        <v>28054</v>
      </c>
      <c r="L164" s="2" t="s">
        <v>985</v>
      </c>
      <c r="M164" s="2" t="s">
        <v>995</v>
      </c>
      <c r="N164" s="5" t="s">
        <v>987</v>
      </c>
    </row>
    <row r="165" spans="1:15" s="2" customFormat="1">
      <c r="A165" s="5" t="s">
        <v>979</v>
      </c>
      <c r="B165" s="2" t="s">
        <v>980</v>
      </c>
      <c r="C165" s="2" t="s">
        <v>313</v>
      </c>
      <c r="D165" s="2" t="s">
        <v>981</v>
      </c>
      <c r="E165" s="12" t="str">
        <f>HYPERLINK("https://twitter.com/mbanksgazette","@MBanksGazette")</f>
        <v>@MBanksGazette</v>
      </c>
      <c r="F165" s="5" t="s">
        <v>433</v>
      </c>
      <c r="G165" s="16" t="s">
        <v>982</v>
      </c>
      <c r="H165" s="3" t="s">
        <v>983</v>
      </c>
      <c r="I165" s="2" t="s">
        <v>984</v>
      </c>
      <c r="J165" s="2" t="s">
        <v>30</v>
      </c>
      <c r="K165" s="2">
        <v>28054</v>
      </c>
      <c r="L165" s="2" t="s">
        <v>985</v>
      </c>
      <c r="M165" s="2" t="s">
        <v>986</v>
      </c>
      <c r="N165" s="16" t="s">
        <v>987</v>
      </c>
    </row>
    <row r="166" spans="1:15" s="2" customFormat="1">
      <c r="A166" s="5" t="s">
        <v>979</v>
      </c>
      <c r="B166" s="2" t="s">
        <v>1003</v>
      </c>
      <c r="C166" s="4" t="s">
        <v>313</v>
      </c>
      <c r="D166" s="4" t="s">
        <v>1004</v>
      </c>
      <c r="E166" s="5" t="str">
        <f>HYPERLINK("https://twitter.com/GazetteMike","@GazetteMike")</f>
        <v>@GazetteMike</v>
      </c>
      <c r="F166" s="5" t="s">
        <v>433</v>
      </c>
      <c r="G166" s="16" t="s">
        <v>1005</v>
      </c>
      <c r="H166" s="2" t="s">
        <v>983</v>
      </c>
      <c r="I166" s="2" t="s">
        <v>984</v>
      </c>
      <c r="J166" s="2" t="s">
        <v>30</v>
      </c>
      <c r="K166" s="2">
        <v>28054</v>
      </c>
      <c r="L166" s="2" t="s">
        <v>985</v>
      </c>
      <c r="M166" s="2" t="s">
        <v>1006</v>
      </c>
      <c r="N166" s="5" t="s">
        <v>987</v>
      </c>
    </row>
    <row r="167" spans="1:15" s="2" customFormat="1">
      <c r="A167" s="5" t="s">
        <v>979</v>
      </c>
      <c r="B167" s="2" t="s">
        <v>49</v>
      </c>
      <c r="C167" s="4"/>
      <c r="D167" s="4"/>
      <c r="E167" s="10" t="str">
        <f>HYPERLINK("https://twitter.com/gastongazette","@gastongazette")</f>
        <v>@gastongazette</v>
      </c>
      <c r="F167" s="5" t="s">
        <v>433</v>
      </c>
      <c r="G167" s="16" t="s">
        <v>988</v>
      </c>
      <c r="H167" s="2" t="s">
        <v>983</v>
      </c>
      <c r="I167" s="2" t="s">
        <v>984</v>
      </c>
      <c r="J167" s="2" t="s">
        <v>30</v>
      </c>
      <c r="K167" s="2">
        <v>28054</v>
      </c>
      <c r="L167" s="2" t="s">
        <v>985</v>
      </c>
      <c r="M167" s="2" t="s">
        <v>986</v>
      </c>
      <c r="N167" s="5" t="s">
        <v>987</v>
      </c>
    </row>
    <row r="168" spans="1:15" s="2" customFormat="1">
      <c r="A168" s="5" t="s">
        <v>979</v>
      </c>
      <c r="B168" s="2" t="s">
        <v>68</v>
      </c>
      <c r="C168" s="4"/>
      <c r="D168" s="4"/>
      <c r="E168" s="10" t="str">
        <f>HYPERLINK("https://twitter.com/gastongazette","@gastongazette")</f>
        <v>@gastongazette</v>
      </c>
      <c r="F168" s="5" t="s">
        <v>433</v>
      </c>
      <c r="G168" s="16" t="s">
        <v>988</v>
      </c>
      <c r="H168" s="2" t="s">
        <v>983</v>
      </c>
      <c r="I168" s="2" t="s">
        <v>984</v>
      </c>
      <c r="J168" s="2" t="s">
        <v>30</v>
      </c>
      <c r="K168" s="2">
        <v>28054</v>
      </c>
      <c r="L168" s="2" t="s">
        <v>985</v>
      </c>
      <c r="M168" s="2" t="s">
        <v>986</v>
      </c>
      <c r="N168" s="5" t="s">
        <v>987</v>
      </c>
    </row>
    <row r="169" spans="1:15" s="2" customFormat="1">
      <c r="A169" s="10" t="s">
        <v>1007</v>
      </c>
      <c r="B169" s="2" t="s">
        <v>673</v>
      </c>
      <c r="C169" s="2" t="s">
        <v>1008</v>
      </c>
      <c r="D169" s="2" t="s">
        <v>29</v>
      </c>
      <c r="E169" s="12" t="s">
        <v>5195</v>
      </c>
      <c r="F169" s="10" t="s">
        <v>433</v>
      </c>
      <c r="G169" s="16" t="s">
        <v>1009</v>
      </c>
      <c r="H169" s="2" t="s">
        <v>1010</v>
      </c>
      <c r="I169" s="2" t="s">
        <v>1011</v>
      </c>
      <c r="J169" s="2" t="s">
        <v>30</v>
      </c>
      <c r="K169" s="2">
        <v>27530</v>
      </c>
      <c r="L169" s="2" t="s">
        <v>1012</v>
      </c>
      <c r="M169" s="2" t="s">
        <v>1013</v>
      </c>
      <c r="N169" s="16" t="s">
        <v>1014</v>
      </c>
      <c r="O169" s="4"/>
    </row>
    <row r="170" spans="1:15" s="2" customFormat="1">
      <c r="A170" s="10" t="s">
        <v>1007</v>
      </c>
      <c r="B170" s="2" t="s">
        <v>446</v>
      </c>
      <c r="C170" s="2" t="s">
        <v>1015</v>
      </c>
      <c r="D170" s="2" t="s">
        <v>1016</v>
      </c>
      <c r="E170" s="12" t="s">
        <v>5195</v>
      </c>
      <c r="F170" s="10" t="s">
        <v>433</v>
      </c>
      <c r="G170" s="16" t="s">
        <v>1017</v>
      </c>
      <c r="H170" s="2" t="s">
        <v>1010</v>
      </c>
      <c r="I170" s="2" t="s">
        <v>1011</v>
      </c>
      <c r="J170" s="2" t="s">
        <v>30</v>
      </c>
      <c r="K170" s="2">
        <v>27530</v>
      </c>
      <c r="L170" s="2" t="s">
        <v>1012</v>
      </c>
      <c r="M170" s="2" t="s">
        <v>1013</v>
      </c>
      <c r="N170" s="16" t="s">
        <v>1014</v>
      </c>
      <c r="O170" s="4"/>
    </row>
    <row r="171" spans="1:15" s="2" customFormat="1">
      <c r="A171" s="5" t="s">
        <v>1018</v>
      </c>
      <c r="B171" s="2" t="s">
        <v>68</v>
      </c>
      <c r="C171" s="2" t="s">
        <v>15</v>
      </c>
      <c r="D171" s="2" t="s">
        <v>15</v>
      </c>
      <c r="E171" s="16" t="s">
        <v>1022</v>
      </c>
      <c r="F171" s="5" t="s">
        <v>433</v>
      </c>
      <c r="G171" s="16" t="s">
        <v>1039</v>
      </c>
      <c r="H171" s="2" t="s">
        <v>1024</v>
      </c>
      <c r="I171" s="2" t="s">
        <v>1011</v>
      </c>
      <c r="J171" s="2" t="s">
        <v>30</v>
      </c>
      <c r="K171" s="2">
        <v>27532</v>
      </c>
      <c r="L171" s="2" t="s">
        <v>1012</v>
      </c>
      <c r="M171" s="2" t="s">
        <v>1025</v>
      </c>
      <c r="N171" s="16" t="s">
        <v>1026</v>
      </c>
    </row>
    <row r="172" spans="1:15" s="2" customFormat="1">
      <c r="A172" s="10" t="s">
        <v>1018</v>
      </c>
      <c r="B172" s="2" t="s">
        <v>866</v>
      </c>
      <c r="C172" s="2" t="s">
        <v>1033</v>
      </c>
      <c r="D172" s="2" t="s">
        <v>1034</v>
      </c>
      <c r="E172" s="16" t="s">
        <v>1022</v>
      </c>
      <c r="F172" s="10" t="s">
        <v>433</v>
      </c>
      <c r="G172" s="16" t="s">
        <v>1035</v>
      </c>
      <c r="H172" s="2" t="s">
        <v>1024</v>
      </c>
      <c r="I172" s="2" t="s">
        <v>1011</v>
      </c>
      <c r="J172" s="2" t="s">
        <v>30</v>
      </c>
      <c r="K172" s="2">
        <v>27532</v>
      </c>
      <c r="L172" s="2" t="s">
        <v>1012</v>
      </c>
      <c r="M172" s="2" t="s">
        <v>1025</v>
      </c>
      <c r="N172" s="5" t="s">
        <v>1026</v>
      </c>
      <c r="O172" s="4"/>
    </row>
    <row r="173" spans="1:15" s="2" customFormat="1">
      <c r="A173" s="5" t="s">
        <v>1018</v>
      </c>
      <c r="B173" s="2" t="s">
        <v>353</v>
      </c>
      <c r="C173" s="4" t="s">
        <v>1040</v>
      </c>
      <c r="D173" s="4" t="s">
        <v>1041</v>
      </c>
      <c r="E173" s="16" t="s">
        <v>1022</v>
      </c>
      <c r="F173" s="5" t="s">
        <v>433</v>
      </c>
      <c r="G173" s="5" t="str">
        <f>HYPERLINK("mailto:htanner@newsargus.com","htanner@newsargus.com")</f>
        <v>htanner@newsargus.com</v>
      </c>
      <c r="H173" s="2" t="s">
        <v>1024</v>
      </c>
      <c r="I173" s="2" t="s">
        <v>1011</v>
      </c>
      <c r="J173" s="2" t="s">
        <v>30</v>
      </c>
      <c r="K173" s="2">
        <v>27532</v>
      </c>
      <c r="L173" s="2" t="s">
        <v>1012</v>
      </c>
      <c r="M173" s="2" t="s">
        <v>1025</v>
      </c>
      <c r="N173" s="5" t="s">
        <v>1026</v>
      </c>
    </row>
    <row r="174" spans="1:15" s="2" customFormat="1">
      <c r="A174" s="5" t="s">
        <v>1018</v>
      </c>
      <c r="B174" s="2" t="s">
        <v>182</v>
      </c>
      <c r="C174" s="2" t="s">
        <v>1027</v>
      </c>
      <c r="D174" s="2" t="s">
        <v>532</v>
      </c>
      <c r="E174" s="16" t="s">
        <v>1022</v>
      </c>
      <c r="F174" s="5" t="s">
        <v>433</v>
      </c>
      <c r="G174" s="5" t="str">
        <f>HYPERLINK("mailto:ktaylor@newsargus.com","ktaylor@newsargus.com")</f>
        <v>ktaylor@newsargus.com</v>
      </c>
      <c r="H174" s="2" t="s">
        <v>1024</v>
      </c>
      <c r="I174" s="2" t="s">
        <v>1011</v>
      </c>
      <c r="J174" s="2" t="s">
        <v>30</v>
      </c>
      <c r="K174" s="2">
        <v>27532</v>
      </c>
      <c r="L174" s="2" t="s">
        <v>1012</v>
      </c>
      <c r="M174" s="2" t="s">
        <v>1025</v>
      </c>
      <c r="N174" s="5" t="s">
        <v>1026</v>
      </c>
    </row>
    <row r="175" spans="1:15" s="2" customFormat="1">
      <c r="A175" s="5" t="s">
        <v>1018</v>
      </c>
      <c r="B175" s="2" t="s">
        <v>129</v>
      </c>
      <c r="C175" s="2" t="s">
        <v>1036</v>
      </c>
      <c r="D175" s="2" t="s">
        <v>1037</v>
      </c>
      <c r="E175" s="16" t="s">
        <v>1022</v>
      </c>
      <c r="F175" s="5" t="s">
        <v>433</v>
      </c>
      <c r="G175" s="16" t="s">
        <v>1038</v>
      </c>
      <c r="H175" s="2" t="s">
        <v>1024</v>
      </c>
      <c r="I175" s="2" t="s">
        <v>1011</v>
      </c>
      <c r="J175" s="2" t="s">
        <v>30</v>
      </c>
      <c r="K175" s="2">
        <v>27532</v>
      </c>
      <c r="L175" s="2" t="s">
        <v>1012</v>
      </c>
      <c r="M175" s="2" t="s">
        <v>1025</v>
      </c>
      <c r="N175" s="5" t="s">
        <v>1026</v>
      </c>
    </row>
    <row r="176" spans="1:15" s="2" customFormat="1">
      <c r="A176" s="5" t="s">
        <v>1018</v>
      </c>
      <c r="B176" s="2" t="s">
        <v>1019</v>
      </c>
      <c r="C176" s="2" t="s">
        <v>1020</v>
      </c>
      <c r="D176" s="2" t="s">
        <v>1021</v>
      </c>
      <c r="E176" s="16" t="s">
        <v>1022</v>
      </c>
      <c r="F176" s="5" t="s">
        <v>433</v>
      </c>
      <c r="G176" s="16" t="s">
        <v>1023</v>
      </c>
      <c r="H176" s="2" t="s">
        <v>1024</v>
      </c>
      <c r="I176" s="2" t="s">
        <v>1011</v>
      </c>
      <c r="J176" s="2" t="s">
        <v>30</v>
      </c>
      <c r="K176" s="2">
        <v>27532</v>
      </c>
      <c r="L176" s="2" t="s">
        <v>1012</v>
      </c>
      <c r="M176" s="2" t="s">
        <v>1025</v>
      </c>
      <c r="N176" s="5" t="s">
        <v>1026</v>
      </c>
    </row>
    <row r="177" spans="1:15" s="2" customFormat="1">
      <c r="A177" s="5" t="s">
        <v>1018</v>
      </c>
      <c r="B177" s="2" t="s">
        <v>1028</v>
      </c>
      <c r="C177" s="2" t="s">
        <v>1029</v>
      </c>
      <c r="D177" s="2" t="s">
        <v>1021</v>
      </c>
      <c r="E177" s="16" t="s">
        <v>1030</v>
      </c>
      <c r="F177" s="5" t="s">
        <v>433</v>
      </c>
      <c r="G177" s="16" t="s">
        <v>1031</v>
      </c>
      <c r="H177" s="2" t="s">
        <v>1024</v>
      </c>
      <c r="I177" s="2" t="s">
        <v>1011</v>
      </c>
      <c r="J177" s="2" t="s">
        <v>30</v>
      </c>
      <c r="K177" s="2">
        <v>27532</v>
      </c>
      <c r="L177" s="2" t="s">
        <v>1012</v>
      </c>
      <c r="M177" s="2" t="s">
        <v>1025</v>
      </c>
      <c r="N177" s="5" t="s">
        <v>1026</v>
      </c>
    </row>
    <row r="178" spans="1:15" s="2" customFormat="1">
      <c r="A178" s="5" t="s">
        <v>1018</v>
      </c>
      <c r="B178" s="2" t="s">
        <v>170</v>
      </c>
      <c r="C178" s="2" t="s">
        <v>952</v>
      </c>
      <c r="D178" s="2" t="s">
        <v>1042</v>
      </c>
      <c r="E178" s="16" t="s">
        <v>1022</v>
      </c>
      <c r="F178" s="5" t="s">
        <v>433</v>
      </c>
      <c r="G178" s="16" t="s">
        <v>1043</v>
      </c>
      <c r="H178" s="2" t="s">
        <v>1024</v>
      </c>
      <c r="I178" s="2" t="s">
        <v>1011</v>
      </c>
      <c r="J178" s="2" t="s">
        <v>30</v>
      </c>
      <c r="K178" s="2">
        <v>27532</v>
      </c>
      <c r="L178" s="2" t="s">
        <v>1012</v>
      </c>
      <c r="M178" s="2" t="s">
        <v>1025</v>
      </c>
      <c r="N178" s="5" t="s">
        <v>1026</v>
      </c>
    </row>
    <row r="179" spans="1:15" s="2" customFormat="1">
      <c r="A179" s="10" t="s">
        <v>1018</v>
      </c>
      <c r="B179" s="2" t="s">
        <v>49</v>
      </c>
      <c r="C179" s="4"/>
      <c r="D179" s="4"/>
      <c r="E179" s="12" t="str">
        <f>HYPERLINK("https://twitter.com/newsargus","@newsargus")</f>
        <v>@newsargus</v>
      </c>
      <c r="F179" s="10" t="s">
        <v>433</v>
      </c>
      <c r="G179" s="5" t="str">
        <f>HYPERLINK("mailto:dhill@newsargus.com","dhill@newsargus.com")</f>
        <v>dhill@newsargus.com</v>
      </c>
      <c r="H179" s="2" t="s">
        <v>1024</v>
      </c>
      <c r="I179" s="2" t="s">
        <v>1011</v>
      </c>
      <c r="J179" s="2" t="s">
        <v>30</v>
      </c>
      <c r="K179" s="2">
        <v>27532</v>
      </c>
      <c r="L179" s="2" t="s">
        <v>1012</v>
      </c>
      <c r="M179" s="2" t="s">
        <v>1032</v>
      </c>
      <c r="N179" s="5" t="s">
        <v>1026</v>
      </c>
      <c r="O179" s="4"/>
    </row>
    <row r="180" spans="1:15" s="2" customFormat="1">
      <c r="A180" s="5" t="s">
        <v>1044</v>
      </c>
      <c r="B180" s="2" t="s">
        <v>1003</v>
      </c>
      <c r="C180" s="4" t="s">
        <v>1053</v>
      </c>
      <c r="D180" s="4" t="s">
        <v>1054</v>
      </c>
      <c r="E180" s="5" t="str">
        <f>HYPERLINK("https://twitter.com/BRNAndrew","@BRNAndrew")</f>
        <v>@BRNAndrew</v>
      </c>
      <c r="F180" s="5" t="s">
        <v>433</v>
      </c>
      <c r="G180" s="5" t="str">
        <f>HYPERLINK("mailto:andrew.mundhenk@blueridgenow.com","andrew.mundhenk@blueridgenow.com")</f>
        <v>andrew.mundhenk@blueridgenow.com</v>
      </c>
      <c r="H180" s="2" t="s">
        <v>1045</v>
      </c>
      <c r="I180" s="2" t="s">
        <v>1046</v>
      </c>
      <c r="J180" s="2" t="s">
        <v>30</v>
      </c>
      <c r="K180" s="2">
        <v>28792</v>
      </c>
      <c r="L180" s="2" t="s">
        <v>598</v>
      </c>
      <c r="M180" s="2" t="s">
        <v>1055</v>
      </c>
      <c r="N180" s="5" t="s">
        <v>1048</v>
      </c>
    </row>
    <row r="181" spans="1:15" s="2" customFormat="1">
      <c r="A181" s="5" t="s">
        <v>1044</v>
      </c>
      <c r="B181" s="2" t="s">
        <v>1003</v>
      </c>
      <c r="C181" s="4" t="s">
        <v>1060</v>
      </c>
      <c r="D181" s="4" t="s">
        <v>1061</v>
      </c>
      <c r="E181" s="5" t="str">
        <f>HYPERLINK("https://twitter.com/BRNDerek","@BRNDerek")</f>
        <v>@BRNDerek</v>
      </c>
      <c r="F181" s="5" t="s">
        <v>433</v>
      </c>
      <c r="G181" s="5" t="str">
        <f>HYPERLINK("mailto:derek.lacey@blueridgenow.come","derek.lacey@blueridgenow.come")</f>
        <v>derek.lacey@blueridgenow.come</v>
      </c>
      <c r="H181" s="2" t="s">
        <v>1045</v>
      </c>
      <c r="I181" s="2" t="s">
        <v>1046</v>
      </c>
      <c r="J181" s="2" t="s">
        <v>30</v>
      </c>
      <c r="K181" s="2">
        <v>28792</v>
      </c>
      <c r="L181" s="2" t="s">
        <v>598</v>
      </c>
      <c r="M181" s="2" t="s">
        <v>1062</v>
      </c>
      <c r="N181" s="5" t="s">
        <v>1048</v>
      </c>
    </row>
    <row r="182" spans="1:15" s="2" customFormat="1">
      <c r="A182" s="5" t="s">
        <v>1044</v>
      </c>
      <c r="B182" s="2" t="s">
        <v>170</v>
      </c>
      <c r="C182" s="2" t="s">
        <v>1056</v>
      </c>
      <c r="D182" s="2" t="s">
        <v>1057</v>
      </c>
      <c r="E182" s="5" t="s">
        <v>1058</v>
      </c>
      <c r="F182" s="5" t="s">
        <v>433</v>
      </c>
      <c r="G182" s="16" t="s">
        <v>1059</v>
      </c>
      <c r="H182" s="2" t="s">
        <v>1045</v>
      </c>
      <c r="I182" s="2" t="s">
        <v>1046</v>
      </c>
      <c r="J182" s="2" t="s">
        <v>30</v>
      </c>
      <c r="K182" s="2">
        <v>28792</v>
      </c>
      <c r="L182" s="2" t="s">
        <v>598</v>
      </c>
      <c r="M182" s="2" t="s">
        <v>1049</v>
      </c>
      <c r="N182" s="5" t="s">
        <v>1048</v>
      </c>
    </row>
    <row r="183" spans="1:15" s="2" customFormat="1">
      <c r="A183" s="5" t="s">
        <v>1044</v>
      </c>
      <c r="B183" s="2" t="s">
        <v>170</v>
      </c>
      <c r="C183" s="2" t="s">
        <v>934</v>
      </c>
      <c r="D183" s="2" t="s">
        <v>1021</v>
      </c>
      <c r="E183" s="16" t="s">
        <v>1050</v>
      </c>
      <c r="F183" s="5" t="s">
        <v>433</v>
      </c>
      <c r="G183" s="16" t="s">
        <v>1051</v>
      </c>
      <c r="H183" s="2" t="s">
        <v>1045</v>
      </c>
      <c r="I183" s="2" t="s">
        <v>1046</v>
      </c>
      <c r="J183" s="2" t="s">
        <v>30</v>
      </c>
      <c r="K183" s="2">
        <v>28792</v>
      </c>
      <c r="L183" s="2" t="s">
        <v>598</v>
      </c>
      <c r="M183" s="2" t="s">
        <v>1052</v>
      </c>
      <c r="N183" s="5" t="s">
        <v>1048</v>
      </c>
    </row>
    <row r="184" spans="1:15" s="2" customFormat="1">
      <c r="A184" s="5" t="s">
        <v>1044</v>
      </c>
      <c r="B184" s="2" t="s">
        <v>49</v>
      </c>
      <c r="C184" s="4"/>
      <c r="D184" s="4"/>
      <c r="E184" s="12" t="str">
        <f>HYPERLINK("https://twitter.com/BlueRidgeNow","@BlueRidgeNow")</f>
        <v>@BlueRidgeNow</v>
      </c>
      <c r="F184" s="5" t="s">
        <v>433</v>
      </c>
      <c r="G184" s="12" t="str">
        <f>HYPERLINK("mailto:tnletters@blueridgenow.com","tnletters@blueridgenow.com")</f>
        <v>tnletters@blueridgenow.com</v>
      </c>
      <c r="H184" s="2" t="s">
        <v>1045</v>
      </c>
      <c r="I184" s="2" t="s">
        <v>1046</v>
      </c>
      <c r="J184" s="2" t="s">
        <v>30</v>
      </c>
      <c r="K184" s="2">
        <v>28792</v>
      </c>
      <c r="L184" s="2" t="s">
        <v>598</v>
      </c>
      <c r="M184" s="2" t="s">
        <v>1047</v>
      </c>
      <c r="N184" s="5" t="s">
        <v>1048</v>
      </c>
    </row>
    <row r="185" spans="1:15" s="2" customFormat="1">
      <c r="A185" s="5" t="s">
        <v>1044</v>
      </c>
      <c r="B185" s="2" t="s">
        <v>68</v>
      </c>
      <c r="C185" s="4"/>
      <c r="D185" s="4"/>
      <c r="E185" s="5" t="str">
        <f>HYPERLINK("https://twitter.com/BlueRidgeNow","@BlueRidgeNow")</f>
        <v>@BlueRidgeNow</v>
      </c>
      <c r="F185" s="5" t="s">
        <v>433</v>
      </c>
      <c r="G185" s="5" t="str">
        <f>HYPERLINK("mailto:news@blueridgenow.com","news@blueridgenow.com")</f>
        <v>news@blueridgenow.com</v>
      </c>
      <c r="H185" s="2" t="s">
        <v>1045</v>
      </c>
      <c r="I185" s="2" t="s">
        <v>1046</v>
      </c>
      <c r="J185" s="2" t="s">
        <v>30</v>
      </c>
      <c r="K185" s="2">
        <v>28792</v>
      </c>
      <c r="L185" s="2" t="s">
        <v>598</v>
      </c>
      <c r="M185" s="2" t="s">
        <v>1049</v>
      </c>
      <c r="N185" s="5" t="s">
        <v>1048</v>
      </c>
    </row>
    <row r="186" spans="1:15" s="2" customFormat="1">
      <c r="A186" s="5" t="s">
        <v>1063</v>
      </c>
      <c r="B186" s="2" t="s">
        <v>1087</v>
      </c>
      <c r="C186" s="2" t="s">
        <v>584</v>
      </c>
      <c r="D186" s="2" t="s">
        <v>1088</v>
      </c>
      <c r="E186" s="5" t="str">
        <f>HYPERLINK("https://twitter.com/TheHerald_Sun","@TheHerald_Sun")</f>
        <v>@TheHerald_Sun</v>
      </c>
      <c r="F186" s="5" t="s">
        <v>433</v>
      </c>
      <c r="G186" s="16" t="s">
        <v>1089</v>
      </c>
      <c r="H186" s="4" t="s">
        <v>1066</v>
      </c>
      <c r="I186" s="4" t="s">
        <v>121</v>
      </c>
      <c r="J186" s="4" t="s">
        <v>1071</v>
      </c>
      <c r="K186" s="4">
        <v>27705</v>
      </c>
      <c r="L186" s="4" t="s">
        <v>121</v>
      </c>
      <c r="M186" s="4" t="s">
        <v>1090</v>
      </c>
      <c r="N186" s="5" t="s">
        <v>1068</v>
      </c>
    </row>
    <row r="187" spans="1:15" s="2" customFormat="1">
      <c r="A187" s="5" t="s">
        <v>1063</v>
      </c>
      <c r="B187" s="2" t="s">
        <v>90</v>
      </c>
      <c r="C187" s="2" t="s">
        <v>1064</v>
      </c>
      <c r="D187" s="2" t="s">
        <v>1065</v>
      </c>
      <c r="E187" s="5" t="str">
        <f>HYPERLINK("https://twitter.com/TheHerald_Sun","@TheHerald_Sun")</f>
        <v>@TheHerald_Sun</v>
      </c>
      <c r="F187" s="5" t="s">
        <v>433</v>
      </c>
      <c r="G187" s="5" t="str">
        <f>HYPERLINK("mailto:rtomlin@heraldsun.com","rtomlin@heraldsun.com")</f>
        <v>rtomlin@heraldsun.com</v>
      </c>
      <c r="H187" s="2" t="s">
        <v>1066</v>
      </c>
      <c r="I187" s="2" t="s">
        <v>121</v>
      </c>
      <c r="J187" s="2" t="s">
        <v>30</v>
      </c>
      <c r="K187" s="2">
        <v>27705</v>
      </c>
      <c r="L187" s="2" t="s">
        <v>121</v>
      </c>
      <c r="M187" s="2" t="s">
        <v>1067</v>
      </c>
      <c r="N187" s="5" t="s">
        <v>1068</v>
      </c>
    </row>
    <row r="188" spans="1:15" s="2" customFormat="1">
      <c r="A188" s="5" t="s">
        <v>1063</v>
      </c>
      <c r="B188" s="2" t="s">
        <v>353</v>
      </c>
      <c r="C188" s="2" t="s">
        <v>1072</v>
      </c>
      <c r="D188" s="2" t="s">
        <v>1073</v>
      </c>
      <c r="E188" s="5" t="str">
        <f>HYPERLINK("https://twitter.com/sglines2008?lang=en","@sglines2008")</f>
        <v>@sglines2008</v>
      </c>
      <c r="F188" s="5" t="s">
        <v>433</v>
      </c>
      <c r="G188" s="16" t="s">
        <v>1074</v>
      </c>
      <c r="H188" s="4" t="s">
        <v>1066</v>
      </c>
      <c r="I188" s="4" t="s">
        <v>121</v>
      </c>
      <c r="J188" s="4" t="s">
        <v>30</v>
      </c>
      <c r="K188" s="4">
        <v>27705</v>
      </c>
      <c r="L188" s="4" t="s">
        <v>121</v>
      </c>
      <c r="M188" s="4"/>
      <c r="N188" s="5" t="s">
        <v>1068</v>
      </c>
    </row>
    <row r="189" spans="1:15" s="2" customFormat="1">
      <c r="A189" s="5" t="s">
        <v>1063</v>
      </c>
      <c r="B189" s="2" t="s">
        <v>1078</v>
      </c>
      <c r="C189" s="4" t="s">
        <v>1079</v>
      </c>
      <c r="D189" s="4" t="s">
        <v>1080</v>
      </c>
      <c r="E189" s="5" t="str">
        <f>HYPERLINK("https://twitter.com/TheHerald_Sun","@TheHerald_Sun")</f>
        <v>@TheHerald_Sun</v>
      </c>
      <c r="F189" s="5" t="s">
        <v>433</v>
      </c>
      <c r="G189" s="16" t="s">
        <v>1081</v>
      </c>
      <c r="H189" s="2" t="s">
        <v>1066</v>
      </c>
      <c r="I189" s="2" t="s">
        <v>121</v>
      </c>
      <c r="J189" s="2" t="s">
        <v>30</v>
      </c>
      <c r="K189" s="2">
        <v>27705</v>
      </c>
      <c r="L189" s="2" t="s">
        <v>121</v>
      </c>
      <c r="M189" s="2" t="s">
        <v>1082</v>
      </c>
      <c r="N189" s="5" t="s">
        <v>1068</v>
      </c>
    </row>
    <row r="190" spans="1:15" s="2" customFormat="1">
      <c r="A190" s="5" t="s">
        <v>1063</v>
      </c>
      <c r="B190" s="2" t="s">
        <v>1083</v>
      </c>
      <c r="C190" s="4" t="s">
        <v>1084</v>
      </c>
      <c r="D190" s="4" t="s">
        <v>1085</v>
      </c>
      <c r="E190" s="5" t="str">
        <f>HYPERLINK("https://twitter.com/virginiabridges?lang=en","@virginiabridges")</f>
        <v>@virginiabridges</v>
      </c>
      <c r="F190" s="5" t="s">
        <v>433</v>
      </c>
      <c r="G190" s="5" t="str">
        <f>HYPERLINK("mailto:vbridges@heraldsun.com","vbridges@heraldsun.com")</f>
        <v>vbridges@heraldsun.com</v>
      </c>
      <c r="H190" s="2" t="s">
        <v>1066</v>
      </c>
      <c r="I190" s="2" t="s">
        <v>121</v>
      </c>
      <c r="J190" s="2" t="s">
        <v>30</v>
      </c>
      <c r="K190" s="2">
        <v>27705</v>
      </c>
      <c r="L190" s="2" t="s">
        <v>121</v>
      </c>
      <c r="M190" s="2" t="s">
        <v>1086</v>
      </c>
      <c r="N190" s="16" t="s">
        <v>1068</v>
      </c>
    </row>
    <row r="191" spans="1:15" s="2" customFormat="1">
      <c r="A191" s="5" t="s">
        <v>1063</v>
      </c>
      <c r="B191" s="2" t="s">
        <v>938</v>
      </c>
      <c r="C191" s="2" t="s">
        <v>1075</v>
      </c>
      <c r="D191" s="2" t="s">
        <v>1076</v>
      </c>
      <c r="E191" s="5" t="str">
        <f>HYPERLINK("twitter.com/zeanes","@zeanes")</f>
        <v>@zeanes</v>
      </c>
      <c r="F191" s="5" t="s">
        <v>433</v>
      </c>
      <c r="G191" s="5" t="str">
        <f>HYPERLINK("mailto:zeanes@heraldsun.com","zeanes@heraldsun.com")</f>
        <v>zeanes@heraldsun.com</v>
      </c>
      <c r="H191" s="2" t="s">
        <v>1066</v>
      </c>
      <c r="I191" s="2" t="s">
        <v>121</v>
      </c>
      <c r="J191" s="2" t="s">
        <v>30</v>
      </c>
      <c r="K191" s="2">
        <v>27705</v>
      </c>
      <c r="L191" s="2" t="s">
        <v>121</v>
      </c>
      <c r="M191" s="2" t="s">
        <v>1077</v>
      </c>
      <c r="N191" s="5" t="s">
        <v>1068</v>
      </c>
    </row>
    <row r="192" spans="1:15" s="2" customFormat="1">
      <c r="A192" s="5" t="s">
        <v>1063</v>
      </c>
      <c r="B192" s="2" t="s">
        <v>49</v>
      </c>
      <c r="C192" s="4"/>
      <c r="D192" s="4"/>
      <c r="E192" s="5" t="str">
        <f>HYPERLINK("https://twitter.com/TheHerald_Sun","@TheHerald_Sun")</f>
        <v>@TheHerald_Sun</v>
      </c>
      <c r="F192" s="5" t="s">
        <v>433</v>
      </c>
      <c r="G192" s="5" t="str">
        <f>HYPERLINK("mailto:letters@heraldsun.com","letters@heraldsun.com")</f>
        <v>letters@heraldsun.com</v>
      </c>
      <c r="H192" s="2" t="s">
        <v>1066</v>
      </c>
      <c r="I192" s="2" t="s">
        <v>1069</v>
      </c>
      <c r="J192" s="2" t="s">
        <v>30</v>
      </c>
      <c r="K192" s="2">
        <v>27705</v>
      </c>
      <c r="L192" s="2" t="s">
        <v>121</v>
      </c>
      <c r="M192" s="2" t="s">
        <v>1070</v>
      </c>
      <c r="N192" s="5" t="s">
        <v>1068</v>
      </c>
    </row>
    <row r="193" spans="1:14" s="2" customFormat="1">
      <c r="A193" s="5" t="s">
        <v>1063</v>
      </c>
      <c r="B193" s="2" t="s">
        <v>68</v>
      </c>
      <c r="C193" s="4"/>
      <c r="D193" s="4"/>
      <c r="E193" s="5" t="str">
        <f>HYPERLINK("https://twitter.com/TheHerald_Sun","@TheHerald_Sun")</f>
        <v>@TheHerald_Sun</v>
      </c>
      <c r="F193" s="5" t="s">
        <v>433</v>
      </c>
      <c r="G193" s="5" t="str">
        <f>HYPERLINK("mailto:news@heraldsun.com","news@heraldsun.com")</f>
        <v>news@heraldsun.com</v>
      </c>
      <c r="H193" s="2" t="s">
        <v>1066</v>
      </c>
      <c r="I193" s="2" t="s">
        <v>121</v>
      </c>
      <c r="J193" s="2" t="s">
        <v>1071</v>
      </c>
      <c r="K193" s="2">
        <v>27705</v>
      </c>
      <c r="L193" s="2" t="s">
        <v>121</v>
      </c>
      <c r="M193" s="2" t="s">
        <v>1070</v>
      </c>
      <c r="N193" s="5" t="s">
        <v>1068</v>
      </c>
    </row>
    <row r="194" spans="1:14" s="2" customFormat="1">
      <c r="A194" s="5" t="s">
        <v>1091</v>
      </c>
      <c r="B194" s="2" t="s">
        <v>68</v>
      </c>
      <c r="C194" s="2" t="s">
        <v>15</v>
      </c>
      <c r="D194" s="2" t="s">
        <v>15</v>
      </c>
      <c r="E194" s="16" t="s">
        <v>1094</v>
      </c>
      <c r="F194" s="5" t="s">
        <v>433</v>
      </c>
      <c r="G194" s="16" t="s">
        <v>1102</v>
      </c>
      <c r="H194" s="2" t="s">
        <v>1096</v>
      </c>
      <c r="I194" s="2" t="s">
        <v>1097</v>
      </c>
      <c r="J194" s="2" t="s">
        <v>30</v>
      </c>
      <c r="K194" s="2">
        <v>28602</v>
      </c>
      <c r="L194" s="2" t="s">
        <v>1098</v>
      </c>
      <c r="M194" s="2" t="s">
        <v>1101</v>
      </c>
      <c r="N194" s="16" t="s">
        <v>1100</v>
      </c>
    </row>
    <row r="195" spans="1:14" s="2" customFormat="1">
      <c r="A195" s="5" t="s">
        <v>1091</v>
      </c>
      <c r="B195" s="2" t="s">
        <v>170</v>
      </c>
      <c r="C195" s="2" t="s">
        <v>459</v>
      </c>
      <c r="D195" s="2" t="s">
        <v>1103</v>
      </c>
      <c r="E195" s="16" t="s">
        <v>1094</v>
      </c>
      <c r="F195" s="5" t="s">
        <v>433</v>
      </c>
      <c r="G195" s="5" t="str">
        <f>HYPERLINK("mailto:ewillis@hickoryrecord.com","ewillis@hickoryrecord.com")</f>
        <v>ewillis@hickoryrecord.com</v>
      </c>
      <c r="H195" s="2" t="s">
        <v>1096</v>
      </c>
      <c r="I195" s="4" t="s">
        <v>1097</v>
      </c>
      <c r="J195" s="4" t="s">
        <v>30</v>
      </c>
      <c r="K195" s="4">
        <v>28602</v>
      </c>
      <c r="L195" s="4" t="s">
        <v>1098</v>
      </c>
      <c r="M195" s="4" t="s">
        <v>1101</v>
      </c>
      <c r="N195" s="5" t="s">
        <v>1100</v>
      </c>
    </row>
    <row r="196" spans="1:14" s="2" customFormat="1">
      <c r="A196" s="5" t="s">
        <v>1091</v>
      </c>
      <c r="B196" s="2" t="s">
        <v>90</v>
      </c>
      <c r="C196" s="2" t="s">
        <v>1092</v>
      </c>
      <c r="D196" s="2" t="s">
        <v>1093</v>
      </c>
      <c r="E196" s="16" t="s">
        <v>1094</v>
      </c>
      <c r="F196" s="5" t="s">
        <v>433</v>
      </c>
      <c r="G196" s="5" t="s">
        <v>1095</v>
      </c>
      <c r="H196" s="2" t="s">
        <v>1096</v>
      </c>
      <c r="I196" s="2" t="s">
        <v>1097</v>
      </c>
      <c r="J196" s="2" t="s">
        <v>30</v>
      </c>
      <c r="K196" s="2">
        <v>28602</v>
      </c>
      <c r="L196" s="2" t="s">
        <v>1098</v>
      </c>
      <c r="M196" s="2" t="s">
        <v>1099</v>
      </c>
      <c r="N196" s="5" t="s">
        <v>1100</v>
      </c>
    </row>
    <row r="197" spans="1:14" s="2" customFormat="1">
      <c r="A197" s="5" t="s">
        <v>1091</v>
      </c>
      <c r="B197" s="2" t="s">
        <v>942</v>
      </c>
      <c r="C197" s="4" t="s">
        <v>246</v>
      </c>
      <c r="D197" s="4" t="s">
        <v>1104</v>
      </c>
      <c r="E197" s="16" t="s">
        <v>1094</v>
      </c>
      <c r="F197" s="5" t="s">
        <v>433</v>
      </c>
      <c r="G197" s="5" t="str">
        <f>HYPERLINK("mailto:jdayberry@hickoryrecord.com","jdayberry@hickoryrecord.com")</f>
        <v>jdayberry@hickoryrecord.com</v>
      </c>
      <c r="H197" s="2" t="s">
        <v>1096</v>
      </c>
      <c r="I197" s="2" t="s">
        <v>1097</v>
      </c>
      <c r="J197" s="2" t="s">
        <v>30</v>
      </c>
      <c r="K197" s="2">
        <v>28602</v>
      </c>
      <c r="L197" s="2" t="s">
        <v>1098</v>
      </c>
      <c r="M197" s="2" t="s">
        <v>1101</v>
      </c>
      <c r="N197" s="5" t="s">
        <v>1100</v>
      </c>
    </row>
    <row r="198" spans="1:14" s="2" customFormat="1">
      <c r="A198" s="5" t="s">
        <v>1091</v>
      </c>
      <c r="B198" s="2" t="s">
        <v>1105</v>
      </c>
      <c r="C198" s="2" t="s">
        <v>1106</v>
      </c>
      <c r="D198" s="2" t="s">
        <v>1107</v>
      </c>
      <c r="E198" s="16" t="s">
        <v>1108</v>
      </c>
      <c r="F198" s="5" t="s">
        <v>433</v>
      </c>
      <c r="G198" s="5" t="str">
        <f>HYPERLINK("mailto:mseng@hickoryrecord.com","mseng@hickoryrecord.com")</f>
        <v>mseng@hickoryrecord.com</v>
      </c>
      <c r="H198" s="2" t="s">
        <v>1096</v>
      </c>
      <c r="I198" s="4" t="s">
        <v>1097</v>
      </c>
      <c r="J198" s="4" t="s">
        <v>30</v>
      </c>
      <c r="K198" s="4">
        <v>28602</v>
      </c>
      <c r="L198" s="4" t="s">
        <v>1098</v>
      </c>
      <c r="M198" s="4" t="s">
        <v>1101</v>
      </c>
      <c r="N198" s="5" t="s">
        <v>1100</v>
      </c>
    </row>
    <row r="199" spans="1:14" s="2" customFormat="1">
      <c r="A199" s="5" t="s">
        <v>1091</v>
      </c>
      <c r="B199" s="2" t="s">
        <v>49</v>
      </c>
      <c r="C199" s="4"/>
      <c r="D199" s="4"/>
      <c r="E199" s="5" t="str">
        <f>HYPERLINK("https://twitter.com/Hickoryrecord","@Hickoryrecord")</f>
        <v>@Hickoryrecord</v>
      </c>
      <c r="F199" s="5" t="s">
        <v>433</v>
      </c>
      <c r="G199" s="5" t="str">
        <f>HYPERLINK("mailto:news@hickoryrecord.com","news@hickoryrecord.com")</f>
        <v>news@hickoryrecord.com</v>
      </c>
      <c r="H199" s="2" t="s">
        <v>1096</v>
      </c>
      <c r="I199" s="2" t="s">
        <v>1097</v>
      </c>
      <c r="J199" s="2" t="s">
        <v>30</v>
      </c>
      <c r="K199" s="2">
        <v>28602</v>
      </c>
      <c r="L199" s="2" t="s">
        <v>1098</v>
      </c>
      <c r="M199" s="2" t="s">
        <v>1101</v>
      </c>
      <c r="N199" s="5" t="s">
        <v>1100</v>
      </c>
    </row>
    <row r="200" spans="1:14" s="2" customFormat="1">
      <c r="A200" s="5" t="s">
        <v>1109</v>
      </c>
      <c r="B200" s="2" t="s">
        <v>847</v>
      </c>
      <c r="C200" s="4" t="s">
        <v>1125</v>
      </c>
      <c r="D200" s="4" t="s">
        <v>1126</v>
      </c>
      <c r="E200" s="16" t="s">
        <v>1121</v>
      </c>
      <c r="F200" s="5" t="s">
        <v>433</v>
      </c>
      <c r="G200" s="16" t="s">
        <v>1127</v>
      </c>
      <c r="H200" s="2" t="s">
        <v>1112</v>
      </c>
      <c r="I200" s="2" t="s">
        <v>1113</v>
      </c>
      <c r="J200" s="2" t="s">
        <v>30</v>
      </c>
      <c r="K200" s="2">
        <v>27262</v>
      </c>
      <c r="L200" s="2" t="s">
        <v>45</v>
      </c>
      <c r="M200" s="2" t="s">
        <v>1124</v>
      </c>
      <c r="N200" s="5" t="s">
        <v>1115</v>
      </c>
    </row>
    <row r="201" spans="1:14" s="2" customFormat="1">
      <c r="A201" s="5" t="s">
        <v>1109</v>
      </c>
      <c r="B201" s="2" t="s">
        <v>719</v>
      </c>
      <c r="C201" s="4" t="s">
        <v>883</v>
      </c>
      <c r="D201" s="4" t="s">
        <v>716</v>
      </c>
      <c r="E201" s="16" t="s">
        <v>1121</v>
      </c>
      <c r="F201" s="5" t="s">
        <v>433</v>
      </c>
      <c r="G201" s="16" t="s">
        <v>1123</v>
      </c>
      <c r="H201" s="2" t="s">
        <v>1112</v>
      </c>
      <c r="I201" s="2" t="s">
        <v>1113</v>
      </c>
      <c r="J201" s="2" t="s">
        <v>30</v>
      </c>
      <c r="K201" s="2">
        <v>27262</v>
      </c>
      <c r="L201" s="2" t="s">
        <v>45</v>
      </c>
      <c r="M201" s="2" t="s">
        <v>1124</v>
      </c>
      <c r="N201" s="5" t="s">
        <v>1115</v>
      </c>
    </row>
    <row r="202" spans="1:14" s="2" customFormat="1">
      <c r="A202" s="5" t="s">
        <v>1109</v>
      </c>
      <c r="B202" s="2" t="s">
        <v>847</v>
      </c>
      <c r="C202" s="2" t="s">
        <v>1128</v>
      </c>
      <c r="D202" s="2" t="s">
        <v>1065</v>
      </c>
      <c r="E202" s="5" t="str">
        <f>HYPERLINK("https://twitter.com/HPEjimmy","@HPEjimmy")</f>
        <v>@HPEjimmy</v>
      </c>
      <c r="F202" s="5" t="s">
        <v>433</v>
      </c>
      <c r="G202" s="5" t="str">
        <f>HYPERLINK("mailto:jtomlin@hpenews.com","jtomlin@hpenews.com")</f>
        <v>jtomlin@hpenews.com</v>
      </c>
      <c r="H202" s="2" t="s">
        <v>1112</v>
      </c>
      <c r="I202" s="2" t="s">
        <v>1113</v>
      </c>
      <c r="J202" s="2" t="s">
        <v>30</v>
      </c>
      <c r="K202" s="2">
        <v>27262</v>
      </c>
      <c r="L202" s="2" t="s">
        <v>45</v>
      </c>
      <c r="M202" s="2" t="s">
        <v>1124</v>
      </c>
      <c r="N202" s="5" t="s">
        <v>1115</v>
      </c>
    </row>
    <row r="203" spans="1:14" s="2" customFormat="1">
      <c r="A203" s="5" t="s">
        <v>1109</v>
      </c>
      <c r="B203" s="2" t="s">
        <v>1110</v>
      </c>
      <c r="C203" s="2" t="s">
        <v>584</v>
      </c>
      <c r="D203" s="2" t="s">
        <v>1111</v>
      </c>
      <c r="E203" s="5" t="str">
        <f>HYPERLINK("https://twitter.com/HPEjoe","@HPEjoe")</f>
        <v>@HPEjoe</v>
      </c>
      <c r="F203" s="5" t="s">
        <v>433</v>
      </c>
      <c r="G203" s="5" t="str">
        <f>HYPERLINK("mailto:jfeeney@hpenews.com","jfeeney@hpenews.com")</f>
        <v>jfeeney@hpenews.com</v>
      </c>
      <c r="H203" s="2" t="s">
        <v>1112</v>
      </c>
      <c r="I203" s="2" t="s">
        <v>1113</v>
      </c>
      <c r="J203" s="2" t="s">
        <v>30</v>
      </c>
      <c r="K203" s="2">
        <v>27262</v>
      </c>
      <c r="L203" s="2" t="s">
        <v>45</v>
      </c>
      <c r="M203" s="2" t="s">
        <v>1114</v>
      </c>
      <c r="N203" s="5" t="s">
        <v>1115</v>
      </c>
    </row>
    <row r="204" spans="1:14" s="2" customFormat="1">
      <c r="A204" s="5" t="s">
        <v>1109</v>
      </c>
      <c r="B204" s="2" t="s">
        <v>90</v>
      </c>
      <c r="C204" s="4" t="s">
        <v>1116</v>
      </c>
      <c r="D204" s="4" t="s">
        <v>1117</v>
      </c>
      <c r="E204" s="5" t="str">
        <f>HYPERLINK("https://twitter.com/hpemegan?lang=en","@HPEmegan")</f>
        <v>@HPEmegan</v>
      </c>
      <c r="F204" s="5" t="s">
        <v>433</v>
      </c>
      <c r="G204" s="5" t="str">
        <f>HYPERLINK("mailto:mward@hpenews.com","mward@hpenews.com")</f>
        <v>mward@hpenews.com</v>
      </c>
      <c r="H204" s="2" t="s">
        <v>1112</v>
      </c>
      <c r="I204" s="2" t="s">
        <v>1113</v>
      </c>
      <c r="J204" s="2" t="s">
        <v>30</v>
      </c>
      <c r="K204" s="2">
        <v>27262</v>
      </c>
      <c r="L204" s="2" t="s">
        <v>45</v>
      </c>
      <c r="M204" s="2" t="s">
        <v>1118</v>
      </c>
      <c r="N204" s="5" t="s">
        <v>1115</v>
      </c>
    </row>
    <row r="205" spans="1:14" s="2" customFormat="1">
      <c r="A205" s="5" t="s">
        <v>1109</v>
      </c>
      <c r="B205" s="2" t="s">
        <v>1130</v>
      </c>
      <c r="C205" s="2" t="s">
        <v>1131</v>
      </c>
      <c r="D205" s="2" t="s">
        <v>1132</v>
      </c>
      <c r="E205" s="5" t="str">
        <f>HYPERLINK("https://twitter.com/HPEpat","@HPEpat")</f>
        <v>@HPEpat</v>
      </c>
      <c r="F205" s="5" t="s">
        <v>433</v>
      </c>
      <c r="G205" s="5" t="str">
        <f>HYPERLINK("mailto:pkimbrough@hpenews.com","pkimbrough@hpenews.com")</f>
        <v>pkimbrough@hpenews.com</v>
      </c>
      <c r="H205" s="2" t="s">
        <v>1112</v>
      </c>
      <c r="I205" s="2" t="s">
        <v>1113</v>
      </c>
      <c r="J205" s="2" t="s">
        <v>30</v>
      </c>
      <c r="K205" s="2">
        <v>27262</v>
      </c>
      <c r="L205" s="2" t="s">
        <v>45</v>
      </c>
      <c r="M205" s="2" t="s">
        <v>1133</v>
      </c>
      <c r="N205" s="5" t="s">
        <v>1115</v>
      </c>
    </row>
    <row r="206" spans="1:14" s="2" customFormat="1">
      <c r="A206" s="5" t="s">
        <v>1109</v>
      </c>
      <c r="B206" s="2" t="s">
        <v>1003</v>
      </c>
      <c r="C206" s="2" t="s">
        <v>677</v>
      </c>
      <c r="D206" s="2" t="s">
        <v>1088</v>
      </c>
      <c r="E206" s="5" t="str">
        <f>HYPERLINK("https://twitter.com/hpepaul","@HPEpaul")</f>
        <v>@HPEpaul</v>
      </c>
      <c r="F206" s="5" t="s">
        <v>433</v>
      </c>
      <c r="G206" s="5" t="str">
        <f>HYPERLINK("mailto:pjohnson@hprnews.com","pjohnson@hprnews.com")</f>
        <v>pjohnson@hprnews.com</v>
      </c>
      <c r="H206" s="2" t="s">
        <v>1112</v>
      </c>
      <c r="I206" s="2" t="s">
        <v>1113</v>
      </c>
      <c r="J206" s="2" t="s">
        <v>30</v>
      </c>
      <c r="K206" s="2">
        <v>27262</v>
      </c>
      <c r="L206" s="2" t="s">
        <v>45</v>
      </c>
      <c r="M206" s="2" t="s">
        <v>1129</v>
      </c>
      <c r="N206" s="5" t="s">
        <v>1115</v>
      </c>
    </row>
    <row r="207" spans="1:14" s="2" customFormat="1">
      <c r="A207" s="5" t="s">
        <v>1109</v>
      </c>
      <c r="B207" s="2" t="s">
        <v>353</v>
      </c>
      <c r="C207" s="2" t="s">
        <v>1119</v>
      </c>
      <c r="D207" s="2" t="s">
        <v>1120</v>
      </c>
      <c r="E207" s="16" t="s">
        <v>1121</v>
      </c>
      <c r="F207" s="5" t="s">
        <v>433</v>
      </c>
      <c r="G207" s="5" t="str">
        <f>HYPERLINK("mailto:rbean@hpenews.com","rbean@hpenews.com")</f>
        <v>rbean@hpenews.com</v>
      </c>
      <c r="H207" s="2" t="s">
        <v>1112</v>
      </c>
      <c r="I207" s="2" t="s">
        <v>1113</v>
      </c>
      <c r="J207" s="2" t="s">
        <v>30</v>
      </c>
      <c r="K207" s="2">
        <v>27262</v>
      </c>
      <c r="L207" s="2" t="s">
        <v>45</v>
      </c>
      <c r="M207" s="2" t="s">
        <v>1122</v>
      </c>
      <c r="N207" s="16" t="s">
        <v>1115</v>
      </c>
    </row>
    <row r="208" spans="1:14" s="2" customFormat="1">
      <c r="A208" s="5" t="s">
        <v>1109</v>
      </c>
      <c r="B208" s="2" t="s">
        <v>49</v>
      </c>
      <c r="C208" s="4"/>
      <c r="D208" s="4"/>
      <c r="E208" s="5" t="str">
        <f>HYPERLINK("https://twitter.com/HPEnterprise","@HPEnterprise")</f>
        <v>@HPEnterprise</v>
      </c>
      <c r="F208" s="5" t="s">
        <v>433</v>
      </c>
      <c r="G208" s="5" t="str">
        <f>HYPERLINK("mailto:letterbox@hpenews.com","letterbox@hpenews.com")</f>
        <v>letterbox@hpenews.com</v>
      </c>
      <c r="H208" s="2" t="s">
        <v>1112</v>
      </c>
      <c r="I208" s="2" t="s">
        <v>1113</v>
      </c>
      <c r="J208" s="2" t="s">
        <v>30</v>
      </c>
      <c r="K208" s="2">
        <v>27262</v>
      </c>
      <c r="L208" s="2" t="s">
        <v>45</v>
      </c>
      <c r="M208" s="2" t="s">
        <v>1118</v>
      </c>
      <c r="N208" s="5" t="s">
        <v>1115</v>
      </c>
    </row>
    <row r="209" spans="1:14" s="2" customFormat="1">
      <c r="A209" s="5" t="s">
        <v>1109</v>
      </c>
      <c r="B209" s="2" t="s">
        <v>68</v>
      </c>
      <c r="C209" s="4"/>
      <c r="D209" s="4"/>
      <c r="E209" s="5" t="str">
        <f>HYPERLINK("https://twitter.com/HPEnterprise","@HPEnterprise")</f>
        <v>@HPEnterprise</v>
      </c>
      <c r="F209" s="5" t="s">
        <v>433</v>
      </c>
      <c r="G209" s="5" t="str">
        <f>HYPERLINK("mailto:editor@hpenews.com","editor@hpenews.com")</f>
        <v>editor@hpenews.com</v>
      </c>
      <c r="H209" s="2" t="s">
        <v>1112</v>
      </c>
      <c r="I209" s="2" t="s">
        <v>1113</v>
      </c>
      <c r="J209" s="2" t="s">
        <v>30</v>
      </c>
      <c r="K209" s="2">
        <v>27262</v>
      </c>
      <c r="L209" s="2" t="s">
        <v>45</v>
      </c>
      <c r="M209" s="2" t="s">
        <v>1118</v>
      </c>
      <c r="N209" s="5" t="s">
        <v>1115</v>
      </c>
    </row>
    <row r="210" spans="1:14" s="2" customFormat="1">
      <c r="A210" s="5" t="s">
        <v>1134</v>
      </c>
      <c r="B210" s="2" t="s">
        <v>90</v>
      </c>
      <c r="C210" s="2" t="s">
        <v>589</v>
      </c>
      <c r="D210" s="2" t="s">
        <v>1135</v>
      </c>
      <c r="E210" s="10" t="str">
        <f>HYPERLINK("https://twitter.com/markplemmons","@markplemmons")</f>
        <v>@markplemmons</v>
      </c>
      <c r="F210" s="5" t="s">
        <v>433</v>
      </c>
      <c r="G210" s="5" t="str">
        <f>HYPERLINK("mailto:mplemmons@independenttribune.com","mplemmons@independenttribune.com")</f>
        <v>mplemmons@independenttribune.com</v>
      </c>
      <c r="H210" s="2" t="s">
        <v>656</v>
      </c>
      <c r="I210" s="2" t="s">
        <v>559</v>
      </c>
      <c r="J210" s="2" t="s">
        <v>30</v>
      </c>
      <c r="K210" s="2">
        <v>28025</v>
      </c>
      <c r="L210" s="2" t="s">
        <v>657</v>
      </c>
      <c r="M210" s="2" t="s">
        <v>1136</v>
      </c>
      <c r="N210" s="16" t="s">
        <v>1137</v>
      </c>
    </row>
    <row r="211" spans="1:14" s="2" customFormat="1">
      <c r="A211" s="5" t="s">
        <v>1138</v>
      </c>
      <c r="B211" s="2" t="s">
        <v>90</v>
      </c>
      <c r="C211" s="2" t="s">
        <v>1140</v>
      </c>
      <c r="D211" s="2" t="s">
        <v>1148</v>
      </c>
      <c r="E211" s="5" t="str">
        <f>HYPERLINK("https://twitter.com/amandawrites?lang=en","@AmandaWrites")</f>
        <v>@AmandaWrites</v>
      </c>
      <c r="F211" s="5" t="s">
        <v>433</v>
      </c>
      <c r="G211" s="5" t="str">
        <f>HYPERLINK("mailto:amanda.humphrey@jdnews.com","amanda.humphrey@jdnews.com")</f>
        <v>amanda.humphrey@jdnews.com</v>
      </c>
      <c r="H211" s="2" t="s">
        <v>1142</v>
      </c>
      <c r="I211" s="2" t="s">
        <v>1143</v>
      </c>
      <c r="J211" s="2" t="s">
        <v>30</v>
      </c>
      <c r="K211" s="2">
        <v>28540</v>
      </c>
      <c r="L211" s="2" t="s">
        <v>1145</v>
      </c>
      <c r="M211" s="2" t="s">
        <v>1149</v>
      </c>
      <c r="N211" s="5" t="s">
        <v>1147</v>
      </c>
    </row>
    <row r="212" spans="1:14" s="2" customFormat="1">
      <c r="A212" s="5" t="s">
        <v>1138</v>
      </c>
      <c r="B212" s="2" t="s">
        <v>1139</v>
      </c>
      <c r="C212" s="2" t="s">
        <v>1140</v>
      </c>
      <c r="D212" s="2" t="s">
        <v>1141</v>
      </c>
      <c r="E212" s="5" t="str">
        <f>HYPERLINK("https://twitter.com/AmandaThames","@AmandaThames")</f>
        <v>@AmandaThames</v>
      </c>
      <c r="F212" s="5" t="s">
        <v>433</v>
      </c>
      <c r="G212" s="5" t="str">
        <f>HYPERLINK("mailto:amanda.thames@jdnews.com","amanda.thames@jdnews.com")</f>
        <v>amanda.thames@jdnews.com</v>
      </c>
      <c r="H212" s="2" t="s">
        <v>1142</v>
      </c>
      <c r="I212" s="2" t="s">
        <v>1143</v>
      </c>
      <c r="J212" s="2" t="s">
        <v>1144</v>
      </c>
      <c r="K212" s="2">
        <v>28540</v>
      </c>
      <c r="L212" s="2" t="s">
        <v>1145</v>
      </c>
      <c r="M212" s="2" t="s">
        <v>1146</v>
      </c>
      <c r="N212" s="5" t="s">
        <v>1147</v>
      </c>
    </row>
    <row r="213" spans="1:14" s="2" customFormat="1">
      <c r="A213" s="5" t="s">
        <v>1138</v>
      </c>
      <c r="B213" s="2" t="s">
        <v>827</v>
      </c>
      <c r="C213" s="4" t="s">
        <v>1150</v>
      </c>
      <c r="D213" s="2" t="s">
        <v>1151</v>
      </c>
      <c r="E213" s="16" t="s">
        <v>5200</v>
      </c>
      <c r="F213" s="5" t="s">
        <v>433</v>
      </c>
      <c r="G213" s="5" t="str">
        <f>HYPERLINK("mailto:anita.perrin@jdnews.com","anita.perrin@jdnews.com")</f>
        <v>anita.perrin@jdnews.com</v>
      </c>
      <c r="H213" s="2" t="s">
        <v>1142</v>
      </c>
      <c r="I213" s="2" t="s">
        <v>1143</v>
      </c>
      <c r="J213" s="2" t="s">
        <v>30</v>
      </c>
      <c r="K213" s="2">
        <v>28540</v>
      </c>
      <c r="L213" s="2" t="s">
        <v>1145</v>
      </c>
      <c r="M213" s="2" t="s">
        <v>1152</v>
      </c>
      <c r="N213" s="16" t="s">
        <v>1147</v>
      </c>
    </row>
    <row r="214" spans="1:14" s="2" customFormat="1">
      <c r="A214" s="5" t="s">
        <v>1138</v>
      </c>
      <c r="B214" s="2" t="s">
        <v>170</v>
      </c>
      <c r="C214" s="2" t="s">
        <v>1156</v>
      </c>
      <c r="D214" s="2" t="s">
        <v>1157</v>
      </c>
      <c r="E214" s="5" t="str">
        <f>HYPERLINK("https://twitter.com/jdnewsjpippin","@jdnewsjpippin")</f>
        <v>@jdnewsjpippin</v>
      </c>
      <c r="F214" s="5" t="s">
        <v>433</v>
      </c>
      <c r="G214" s="5" t="str">
        <f>HYPERLINK("mailto:jannette.pippin@jdnews.com","jannette.pippin@jdnews.com")</f>
        <v>jannette.pippin@jdnews.com</v>
      </c>
      <c r="H214" s="2" t="s">
        <v>1142</v>
      </c>
      <c r="I214" s="2" t="s">
        <v>1143</v>
      </c>
      <c r="J214" s="2" t="s">
        <v>30</v>
      </c>
      <c r="K214" s="2">
        <v>28540</v>
      </c>
      <c r="L214" s="2" t="s">
        <v>1145</v>
      </c>
      <c r="M214" s="2" t="s">
        <v>1158</v>
      </c>
      <c r="N214" s="5" t="s">
        <v>1147</v>
      </c>
    </row>
    <row r="215" spans="1:14" s="2" customFormat="1">
      <c r="A215" s="5" t="s">
        <v>1138</v>
      </c>
      <c r="B215" s="2" t="s">
        <v>170</v>
      </c>
      <c r="C215" s="4" t="s">
        <v>1159</v>
      </c>
      <c r="D215" s="4" t="s">
        <v>1160</v>
      </c>
      <c r="E215" s="16" t="s">
        <v>5200</v>
      </c>
      <c r="F215" s="5" t="s">
        <v>433</v>
      </c>
      <c r="G215" s="5" t="s">
        <v>1161</v>
      </c>
      <c r="H215" s="2" t="s">
        <v>1142</v>
      </c>
      <c r="I215" s="2" t="s">
        <v>1143</v>
      </c>
      <c r="J215" s="2" t="s">
        <v>30</v>
      </c>
      <c r="K215" s="2">
        <v>28540</v>
      </c>
      <c r="L215" s="2" t="s">
        <v>1145</v>
      </c>
      <c r="M215" s="2" t="s">
        <v>1162</v>
      </c>
      <c r="N215" s="5" t="s">
        <v>1147</v>
      </c>
    </row>
    <row r="216" spans="1:14" s="2" customFormat="1">
      <c r="A216" s="5" t="s">
        <v>1138</v>
      </c>
      <c r="B216" s="2" t="s">
        <v>170</v>
      </c>
      <c r="C216" s="4" t="s">
        <v>1163</v>
      </c>
      <c r="D216" s="4" t="s">
        <v>1164</v>
      </c>
      <c r="E216" s="16" t="s">
        <v>5200</v>
      </c>
      <c r="F216" s="5" t="s">
        <v>433</v>
      </c>
      <c r="G216" s="16" t="s">
        <v>1165</v>
      </c>
      <c r="H216" s="2" t="s">
        <v>1142</v>
      </c>
      <c r="I216" s="2" t="s">
        <v>1143</v>
      </c>
      <c r="J216" s="2" t="s">
        <v>30</v>
      </c>
      <c r="K216" s="2">
        <v>28540</v>
      </c>
      <c r="L216" s="2" t="s">
        <v>1145</v>
      </c>
      <c r="M216" s="2" t="s">
        <v>1149</v>
      </c>
      <c r="N216" s="5" t="s">
        <v>1147</v>
      </c>
    </row>
    <row r="217" spans="1:14" s="2" customFormat="1">
      <c r="A217" s="5" t="s">
        <v>1138</v>
      </c>
      <c r="B217" s="2" t="s">
        <v>353</v>
      </c>
      <c r="C217" s="2" t="s">
        <v>313</v>
      </c>
      <c r="D217" s="2" t="s">
        <v>1154</v>
      </c>
      <c r="E217" s="16" t="s">
        <v>5200</v>
      </c>
      <c r="F217" s="5" t="s">
        <v>433</v>
      </c>
      <c r="G217" s="5" t="str">
        <f>HYPERLINK("mailto:mike.distelhorst@newbernsj.com","mike.distelhorst@newbernsj.com")</f>
        <v>mike.distelhorst@newbernsj.com</v>
      </c>
      <c r="H217" s="2" t="s">
        <v>1142</v>
      </c>
      <c r="I217" s="2" t="s">
        <v>1143</v>
      </c>
      <c r="J217" s="2" t="s">
        <v>30</v>
      </c>
      <c r="K217" s="2">
        <v>28540</v>
      </c>
      <c r="L217" s="2" t="s">
        <v>1145</v>
      </c>
      <c r="M217" s="2" t="s">
        <v>1155</v>
      </c>
      <c r="N217" s="16" t="s">
        <v>1147</v>
      </c>
    </row>
    <row r="218" spans="1:14" s="2" customFormat="1">
      <c r="A218" s="5" t="s">
        <v>1138</v>
      </c>
      <c r="B218" s="2" t="s">
        <v>49</v>
      </c>
      <c r="C218" s="4"/>
      <c r="D218" s="4"/>
      <c r="E218" s="10" t="str">
        <f>HYPERLINK("twitter.com/JDNews","@JDNews")</f>
        <v>@JDNews</v>
      </c>
      <c r="F218" s="5" t="s">
        <v>433</v>
      </c>
      <c r="G218" s="5" t="str">
        <f>HYPERLINK("mailto:jdnletters@jdnews.com","jdnletters@jdnews.com")</f>
        <v>jdnletters@jdnews.com</v>
      </c>
      <c r="H218" s="2" t="s">
        <v>1142</v>
      </c>
      <c r="I218" s="2" t="s">
        <v>1143</v>
      </c>
      <c r="J218" s="2" t="s">
        <v>30</v>
      </c>
      <c r="K218" s="2">
        <v>28546</v>
      </c>
      <c r="L218" s="2" t="s">
        <v>1145</v>
      </c>
      <c r="M218" s="2" t="s">
        <v>1153</v>
      </c>
      <c r="N218" s="5" t="s">
        <v>1147</v>
      </c>
    </row>
    <row r="219" spans="1:14" s="2" customFormat="1">
      <c r="A219" s="5" t="s">
        <v>1138</v>
      </c>
      <c r="B219" s="2" t="s">
        <v>68</v>
      </c>
      <c r="C219" s="4"/>
      <c r="D219" s="4"/>
      <c r="E219" s="5" t="str">
        <f>HYPERLINK("twitter.com/JDNews","@JDNews")</f>
        <v>@JDNews</v>
      </c>
      <c r="F219" s="5" t="s">
        <v>433</v>
      </c>
      <c r="G219" s="5" t="str">
        <f>HYPERLINK("mailto:localdesk@jdnews.com","localdesk@jdnews.com")</f>
        <v>localdesk@jdnews.com</v>
      </c>
      <c r="H219" s="2" t="s">
        <v>1142</v>
      </c>
      <c r="I219" s="2" t="s">
        <v>1143</v>
      </c>
      <c r="J219" s="2" t="s">
        <v>30</v>
      </c>
      <c r="K219" s="2">
        <v>28546</v>
      </c>
      <c r="L219" s="2" t="s">
        <v>1145</v>
      </c>
      <c r="M219" s="2" t="s">
        <v>1153</v>
      </c>
      <c r="N219" s="5" t="s">
        <v>1147</v>
      </c>
    </row>
    <row r="220" spans="1:14" s="2" customFormat="1">
      <c r="A220" s="5" t="s">
        <v>1166</v>
      </c>
      <c r="B220" s="2" t="s">
        <v>90</v>
      </c>
      <c r="C220" s="2" t="s">
        <v>701</v>
      </c>
      <c r="D220" s="2" t="s">
        <v>1167</v>
      </c>
      <c r="E220" s="10" t="str">
        <f>HYPERLINK("https://twitter.com/chrismsegal","@ChrisMSegal")</f>
        <v>@ChrisMSegal</v>
      </c>
      <c r="F220" s="5" t="s">
        <v>433</v>
      </c>
      <c r="G220" s="5" t="s">
        <v>1168</v>
      </c>
      <c r="H220" s="2" t="s">
        <v>1169</v>
      </c>
      <c r="I220" s="2" t="s">
        <v>1170</v>
      </c>
      <c r="J220" s="2" t="s">
        <v>30</v>
      </c>
      <c r="K220" s="2">
        <v>28501</v>
      </c>
      <c r="L220" s="2" t="s">
        <v>1171</v>
      </c>
      <c r="M220" s="2" t="s">
        <v>1172</v>
      </c>
      <c r="N220" s="16" t="s">
        <v>1173</v>
      </c>
    </row>
    <row r="221" spans="1:14" s="2" customFormat="1">
      <c r="A221" s="5" t="s">
        <v>1166</v>
      </c>
      <c r="B221" s="2" t="s">
        <v>353</v>
      </c>
      <c r="C221" s="2" t="s">
        <v>1174</v>
      </c>
      <c r="D221" s="2" t="s">
        <v>1154</v>
      </c>
      <c r="E221" s="16" t="s">
        <v>1175</v>
      </c>
      <c r="F221" s="5" t="s">
        <v>433</v>
      </c>
      <c r="G221" s="5" t="str">
        <f>HYPERLINK("mailto:mike.distelhorst@newbernsj.com","mike.distelhorst@newbernsj.com")</f>
        <v>mike.distelhorst@newbernsj.com</v>
      </c>
      <c r="H221" s="2" t="s">
        <v>1169</v>
      </c>
      <c r="I221" s="2" t="s">
        <v>1170</v>
      </c>
      <c r="J221" s="2" t="s">
        <v>30</v>
      </c>
      <c r="K221" s="2">
        <v>28501</v>
      </c>
      <c r="L221" s="2" t="s">
        <v>1171</v>
      </c>
      <c r="M221" s="2" t="s">
        <v>1176</v>
      </c>
      <c r="N221" s="16" t="s">
        <v>1173</v>
      </c>
    </row>
    <row r="222" spans="1:14" s="2" customFormat="1">
      <c r="A222" s="5" t="s">
        <v>1166</v>
      </c>
      <c r="B222" s="2" t="s">
        <v>49</v>
      </c>
      <c r="C222" s="4"/>
      <c r="D222" s="4"/>
      <c r="E222" s="10" t="str">
        <f>HYPERLINK("https://twitter.com/kinstonfp","@kinstonfp")</f>
        <v>@kinstonfp</v>
      </c>
      <c r="F222" s="5" t="s">
        <v>433</v>
      </c>
      <c r="G222" s="5" t="str">
        <f>HYPERLINK("mailto:freepressnews@kinston.com","freepressnews@kinston.com")</f>
        <v>freepressnews@kinston.com</v>
      </c>
      <c r="H222" s="2" t="s">
        <v>1169</v>
      </c>
      <c r="I222" s="2" t="s">
        <v>1170</v>
      </c>
      <c r="J222" s="2" t="s">
        <v>30</v>
      </c>
      <c r="K222" s="2">
        <v>28501</v>
      </c>
      <c r="L222" s="2" t="s">
        <v>1171</v>
      </c>
      <c r="M222" s="2" t="s">
        <v>1172</v>
      </c>
      <c r="N222" s="16" t="s">
        <v>1173</v>
      </c>
    </row>
    <row r="223" spans="1:14" s="2" customFormat="1">
      <c r="A223" s="5" t="s">
        <v>1177</v>
      </c>
      <c r="B223" s="2" t="s">
        <v>170</v>
      </c>
      <c r="C223" s="2" t="s">
        <v>1190</v>
      </c>
      <c r="D223" s="2" t="s">
        <v>1191</v>
      </c>
      <c r="E223" s="16" t="s">
        <v>1180</v>
      </c>
      <c r="F223" s="5" t="s">
        <v>433</v>
      </c>
      <c r="G223" s="16" t="s">
        <v>1192</v>
      </c>
      <c r="H223" s="2" t="s">
        <v>1181</v>
      </c>
      <c r="I223" s="2" t="s">
        <v>1182</v>
      </c>
      <c r="J223" s="2" t="s">
        <v>30</v>
      </c>
      <c r="K223" s="2">
        <v>28752</v>
      </c>
      <c r="L223" s="2" t="s">
        <v>1183</v>
      </c>
      <c r="M223" s="2" t="s">
        <v>1184</v>
      </c>
      <c r="N223" s="16" t="s">
        <v>1185</v>
      </c>
    </row>
    <row r="224" spans="1:14" s="2" customFormat="1">
      <c r="A224" s="5" t="s">
        <v>1177</v>
      </c>
      <c r="B224" s="2" t="s">
        <v>170</v>
      </c>
      <c r="C224" s="2" t="s">
        <v>1174</v>
      </c>
      <c r="D224" s="2" t="s">
        <v>1193</v>
      </c>
      <c r="E224" s="16" t="s">
        <v>1180</v>
      </c>
      <c r="F224" s="5" t="s">
        <v>433</v>
      </c>
      <c r="G224" s="5" t="str">
        <f>HYPERLINK("mailto:nconley@mcdowellnews.com","nconley@mcdowellnews.com")</f>
        <v>nconley@mcdowellnews.com</v>
      </c>
      <c r="H224" s="2" t="s">
        <v>1181</v>
      </c>
      <c r="I224" s="2" t="s">
        <v>1182</v>
      </c>
      <c r="J224" s="2" t="s">
        <v>30</v>
      </c>
      <c r="K224" s="2">
        <v>28752</v>
      </c>
      <c r="L224" s="2" t="s">
        <v>1183</v>
      </c>
      <c r="M224" s="2" t="s">
        <v>1184</v>
      </c>
      <c r="N224" s="5" t="s">
        <v>1185</v>
      </c>
    </row>
    <row r="225" spans="1:14" s="2" customFormat="1">
      <c r="A225" s="5" t="s">
        <v>1177</v>
      </c>
      <c r="B225" s="2" t="s">
        <v>1178</v>
      </c>
      <c r="C225" s="2" t="s">
        <v>856</v>
      </c>
      <c r="D225" s="2" t="s">
        <v>1179</v>
      </c>
      <c r="E225" s="16" t="s">
        <v>1180</v>
      </c>
      <c r="F225" s="5" t="s">
        <v>433</v>
      </c>
      <c r="G225" s="5" t="str">
        <f>HYPERLINK("mailto:rhollifield@mcdowellnews.com","rhollifield@mcdowellnews.com")</f>
        <v>rhollifield@mcdowellnews.com</v>
      </c>
      <c r="H225" s="2" t="s">
        <v>1181</v>
      </c>
      <c r="I225" s="2" t="s">
        <v>1182</v>
      </c>
      <c r="J225" s="2" t="s">
        <v>30</v>
      </c>
      <c r="K225" s="2">
        <v>28752</v>
      </c>
      <c r="L225" s="2" t="s">
        <v>1183</v>
      </c>
      <c r="M225" s="2" t="s">
        <v>1184</v>
      </c>
      <c r="N225" s="5" t="s">
        <v>1185</v>
      </c>
    </row>
    <row r="226" spans="1:14" s="2" customFormat="1">
      <c r="A226" s="5" t="s">
        <v>1177</v>
      </c>
      <c r="B226" s="2" t="s">
        <v>170</v>
      </c>
      <c r="C226" s="4" t="s">
        <v>1084</v>
      </c>
      <c r="D226" s="4" t="s">
        <v>1194</v>
      </c>
      <c r="E226" s="16" t="s">
        <v>1180</v>
      </c>
      <c r="F226" s="5" t="s">
        <v>433</v>
      </c>
      <c r="G226" s="16" t="s">
        <v>1195</v>
      </c>
      <c r="H226" s="2" t="s">
        <v>1181</v>
      </c>
      <c r="I226" s="2" t="s">
        <v>1182</v>
      </c>
      <c r="J226" s="2" t="s">
        <v>30</v>
      </c>
      <c r="K226" s="2">
        <v>28752</v>
      </c>
      <c r="L226" s="2" t="s">
        <v>1183</v>
      </c>
      <c r="M226" s="2" t="s">
        <v>1184</v>
      </c>
      <c r="N226" s="5" t="s">
        <v>1185</v>
      </c>
    </row>
    <row r="227" spans="1:14" s="2" customFormat="1">
      <c r="A227" s="5" t="s">
        <v>1177</v>
      </c>
      <c r="B227" s="2" t="s">
        <v>49</v>
      </c>
      <c r="C227" s="4"/>
      <c r="D227" s="4"/>
      <c r="E227" s="10" t="str">
        <f>HYPERLINK("https://twitter.com/mcdowellnews","@mcdowellnews")</f>
        <v>@mcdowellnews</v>
      </c>
      <c r="F227" s="5" t="s">
        <v>433</v>
      </c>
      <c r="G227" s="5" t="s">
        <v>1186</v>
      </c>
      <c r="H227" s="2" t="s">
        <v>1181</v>
      </c>
      <c r="I227" s="2" t="s">
        <v>1182</v>
      </c>
      <c r="J227" s="2" t="s">
        <v>30</v>
      </c>
      <c r="K227" s="2">
        <v>28752</v>
      </c>
      <c r="L227" s="2" t="s">
        <v>1183</v>
      </c>
      <c r="M227" s="2" t="s">
        <v>1187</v>
      </c>
      <c r="N227" s="5" t="s">
        <v>1185</v>
      </c>
    </row>
    <row r="228" spans="1:14" s="2" customFormat="1">
      <c r="A228" s="5" t="s">
        <v>1177</v>
      </c>
      <c r="B228" s="2" t="s">
        <v>68</v>
      </c>
      <c r="C228" s="4"/>
      <c r="D228" s="4"/>
      <c r="E228" s="10" t="str">
        <f>HYPERLINK("https://twitter.com/mcdowellnews","@mcdowellnews")</f>
        <v>@mcdowellnews</v>
      </c>
      <c r="F228" s="5" t="s">
        <v>433</v>
      </c>
      <c r="G228" s="5" t="str">
        <f>HYPERLINK("mailto:news@mcdowellnews.com","news@mcdowellnews.com")</f>
        <v>news@mcdowellnews.com</v>
      </c>
      <c r="H228" s="2" t="s">
        <v>1188</v>
      </c>
      <c r="I228" s="2" t="s">
        <v>1182</v>
      </c>
      <c r="J228" s="2" t="s">
        <v>30</v>
      </c>
      <c r="K228" s="2">
        <v>28752</v>
      </c>
      <c r="L228" s="2" t="s">
        <v>1183</v>
      </c>
      <c r="M228" s="2" t="s">
        <v>1189</v>
      </c>
      <c r="N228" s="5" t="s">
        <v>1185</v>
      </c>
    </row>
    <row r="229" spans="1:14" s="2" customFormat="1">
      <c r="A229" s="5" t="s">
        <v>1196</v>
      </c>
      <c r="B229" s="2" t="s">
        <v>523</v>
      </c>
      <c r="C229" s="2" t="s">
        <v>1217</v>
      </c>
      <c r="D229" s="2" t="s">
        <v>1218</v>
      </c>
      <c r="E229" s="16" t="s">
        <v>1205</v>
      </c>
      <c r="F229" s="5" t="s">
        <v>433</v>
      </c>
      <c r="G229" s="5" t="str">
        <f>HYPERLINK("mailto:awinemiller@mtairynews.com","awinemiller@mtairynews.com")</f>
        <v>awinemiller@mtairynews.com</v>
      </c>
      <c r="H229" s="2" t="s">
        <v>1199</v>
      </c>
      <c r="I229" s="2" t="s">
        <v>1200</v>
      </c>
      <c r="J229" s="2" t="s">
        <v>30</v>
      </c>
      <c r="K229" s="2">
        <v>27030</v>
      </c>
      <c r="L229" s="2" t="s">
        <v>1201</v>
      </c>
      <c r="M229" s="2" t="s">
        <v>1219</v>
      </c>
      <c r="N229" s="5" t="s">
        <v>1203</v>
      </c>
    </row>
    <row r="230" spans="1:14" s="2" customFormat="1">
      <c r="A230" s="5" t="s">
        <v>1196</v>
      </c>
      <c r="B230" s="2" t="s">
        <v>820</v>
      </c>
      <c r="C230" s="2" t="s">
        <v>1197</v>
      </c>
      <c r="D230" s="2" t="s">
        <v>1198</v>
      </c>
      <c r="E230" s="10" t="str">
        <f>HYPERLINK("https://twitter.com/sportsdudejeff?lang=en","@sportsdudejeff")</f>
        <v>@sportsdudejeff</v>
      </c>
      <c r="F230" s="5" t="s">
        <v>433</v>
      </c>
      <c r="G230" s="5" t="str">
        <f>HYPERLINK("mailto:jlinville@mtairynews.com","jlinville@mtairynews.com")</f>
        <v>jlinville@mtairynews.com</v>
      </c>
      <c r="H230" s="2" t="s">
        <v>1199</v>
      </c>
      <c r="I230" s="2" t="s">
        <v>1200</v>
      </c>
      <c r="J230" s="2" t="s">
        <v>30</v>
      </c>
      <c r="K230" s="2">
        <v>27030</v>
      </c>
      <c r="L230" s="2" t="s">
        <v>1201</v>
      </c>
      <c r="M230" s="2" t="s">
        <v>1202</v>
      </c>
      <c r="N230" s="5" t="s">
        <v>1203</v>
      </c>
    </row>
    <row r="231" spans="1:14" s="2" customFormat="1">
      <c r="A231" s="5" t="s">
        <v>1196</v>
      </c>
      <c r="B231" s="2" t="s">
        <v>90</v>
      </c>
      <c r="C231" s="2" t="s">
        <v>246</v>
      </c>
      <c r="D231" s="2" t="s">
        <v>1204</v>
      </c>
      <c r="E231" s="16" t="s">
        <v>1205</v>
      </c>
      <c r="F231" s="5" t="s">
        <v>433</v>
      </c>
      <c r="G231" s="5" t="s">
        <v>1206</v>
      </c>
      <c r="H231" s="2" t="s">
        <v>1199</v>
      </c>
      <c r="I231" s="2" t="s">
        <v>1200</v>
      </c>
      <c r="J231" s="2" t="s">
        <v>30</v>
      </c>
      <c r="K231" s="2">
        <v>27030</v>
      </c>
      <c r="L231" s="2" t="s">
        <v>1201</v>
      </c>
      <c r="M231" s="2" t="s">
        <v>1207</v>
      </c>
      <c r="N231" s="5" t="s">
        <v>1203</v>
      </c>
    </row>
    <row r="232" spans="1:14" s="2" customFormat="1">
      <c r="A232" s="5" t="s">
        <v>1196</v>
      </c>
      <c r="B232" s="2" t="s">
        <v>353</v>
      </c>
      <c r="C232" s="2" t="s">
        <v>1210</v>
      </c>
      <c r="D232" s="2" t="s">
        <v>1211</v>
      </c>
      <c r="E232" s="16" t="s">
        <v>1205</v>
      </c>
      <c r="F232" s="5" t="s">
        <v>433</v>
      </c>
      <c r="G232" s="16" t="s">
        <v>1212</v>
      </c>
      <c r="H232" s="2" t="s">
        <v>1199</v>
      </c>
      <c r="I232" s="2" t="s">
        <v>1200</v>
      </c>
      <c r="J232" s="2" t="s">
        <v>30</v>
      </c>
      <c r="K232" s="2">
        <v>27030</v>
      </c>
      <c r="L232" s="2" t="s">
        <v>1201</v>
      </c>
      <c r="M232" s="2" t="s">
        <v>1213</v>
      </c>
      <c r="N232" s="16" t="s">
        <v>1203</v>
      </c>
    </row>
    <row r="233" spans="1:14" s="2" customFormat="1">
      <c r="A233" s="5" t="s">
        <v>1196</v>
      </c>
      <c r="B233" s="2" t="s">
        <v>170</v>
      </c>
      <c r="C233" s="2" t="s">
        <v>116</v>
      </c>
      <c r="D233" s="2" t="s">
        <v>1214</v>
      </c>
      <c r="E233" s="16" t="s">
        <v>1205</v>
      </c>
      <c r="F233" s="5" t="s">
        <v>433</v>
      </c>
      <c r="G233" s="16" t="s">
        <v>1215</v>
      </c>
      <c r="H233" s="2" t="s">
        <v>1199</v>
      </c>
      <c r="I233" s="2" t="s">
        <v>1200</v>
      </c>
      <c r="J233" s="2" t="s">
        <v>30</v>
      </c>
      <c r="K233" s="2">
        <v>27030</v>
      </c>
      <c r="L233" s="2" t="s">
        <v>1201</v>
      </c>
      <c r="M233" s="2" t="s">
        <v>1216</v>
      </c>
      <c r="N233" s="5" t="s">
        <v>1203</v>
      </c>
    </row>
    <row r="234" spans="1:14" s="2" customFormat="1">
      <c r="A234" s="5" t="s">
        <v>1196</v>
      </c>
      <c r="B234" s="2" t="s">
        <v>49</v>
      </c>
      <c r="C234" s="4"/>
      <c r="D234" s="4"/>
      <c r="E234" s="16" t="s">
        <v>1205</v>
      </c>
      <c r="F234" s="5" t="s">
        <v>433</v>
      </c>
      <c r="G234" s="16" t="s">
        <v>1208</v>
      </c>
      <c r="H234" s="2" t="s">
        <v>1199</v>
      </c>
      <c r="I234" s="2" t="s">
        <v>1200</v>
      </c>
      <c r="J234" s="2" t="s">
        <v>30</v>
      </c>
      <c r="K234" s="2">
        <v>27030</v>
      </c>
      <c r="L234" s="2" t="s">
        <v>1201</v>
      </c>
      <c r="M234" s="2" t="s">
        <v>1209</v>
      </c>
      <c r="N234" s="5" t="s">
        <v>1203</v>
      </c>
    </row>
    <row r="235" spans="1:14" s="2" customFormat="1">
      <c r="A235" s="5" t="s">
        <v>19</v>
      </c>
      <c r="B235" s="2" t="s">
        <v>1226</v>
      </c>
      <c r="C235" s="17" t="s">
        <v>1000</v>
      </c>
      <c r="D235" s="2" t="s">
        <v>1227</v>
      </c>
      <c r="E235" s="16" t="s">
        <v>1453</v>
      </c>
      <c r="F235" s="5" t="s">
        <v>433</v>
      </c>
      <c r="G235" s="5" t="s">
        <v>1228</v>
      </c>
      <c r="H235" s="2" t="s">
        <v>1223</v>
      </c>
      <c r="I235" s="2" t="s">
        <v>226</v>
      </c>
      <c r="J235" s="2" t="s">
        <v>30</v>
      </c>
      <c r="K235" s="2">
        <v>27602</v>
      </c>
      <c r="L235" s="2" t="s">
        <v>227</v>
      </c>
      <c r="M235" s="2" t="s">
        <v>1229</v>
      </c>
      <c r="N235" s="16" t="s">
        <v>1225</v>
      </c>
    </row>
    <row r="236" spans="1:14" s="2" customFormat="1">
      <c r="A236" s="5" t="s">
        <v>19</v>
      </c>
      <c r="B236" s="2" t="s">
        <v>1230</v>
      </c>
      <c r="C236" s="17" t="s">
        <v>1231</v>
      </c>
      <c r="D236" s="2" t="s">
        <v>78</v>
      </c>
      <c r="E236" s="16" t="s">
        <v>1453</v>
      </c>
      <c r="F236" s="5" t="s">
        <v>433</v>
      </c>
      <c r="G236" s="5" t="s">
        <v>1232</v>
      </c>
      <c r="H236" s="2" t="s">
        <v>1223</v>
      </c>
      <c r="I236" s="2" t="s">
        <v>226</v>
      </c>
      <c r="J236" s="2" t="s">
        <v>30</v>
      </c>
      <c r="K236" s="2">
        <v>27602</v>
      </c>
      <c r="L236" s="2" t="s">
        <v>227</v>
      </c>
      <c r="M236" s="2" t="s">
        <v>1233</v>
      </c>
      <c r="N236" s="16" t="s">
        <v>1225</v>
      </c>
    </row>
    <row r="237" spans="1:14" s="2" customFormat="1">
      <c r="A237" s="5" t="s">
        <v>19</v>
      </c>
      <c r="B237" s="2" t="s">
        <v>612</v>
      </c>
      <c r="C237" s="17" t="s">
        <v>1053</v>
      </c>
      <c r="D237" s="2" t="s">
        <v>1234</v>
      </c>
      <c r="E237" s="16" t="s">
        <v>1453</v>
      </c>
      <c r="F237" s="5" t="s">
        <v>433</v>
      </c>
      <c r="G237" s="5" t="s">
        <v>1235</v>
      </c>
      <c r="H237" s="2" t="s">
        <v>1223</v>
      </c>
      <c r="I237" s="2" t="s">
        <v>226</v>
      </c>
      <c r="J237" s="2" t="s">
        <v>30</v>
      </c>
      <c r="K237" s="2">
        <v>27602</v>
      </c>
      <c r="L237" s="2" t="s">
        <v>227</v>
      </c>
      <c r="M237" s="2" t="s">
        <v>1236</v>
      </c>
      <c r="N237" s="16" t="s">
        <v>1225</v>
      </c>
    </row>
    <row r="238" spans="1:14" s="2" customFormat="1">
      <c r="A238" s="5" t="s">
        <v>19</v>
      </c>
      <c r="B238" s="2" t="s">
        <v>1230</v>
      </c>
      <c r="C238" s="17" t="s">
        <v>1053</v>
      </c>
      <c r="D238" s="2" t="s">
        <v>1237</v>
      </c>
      <c r="E238" s="16" t="s">
        <v>1453</v>
      </c>
      <c r="F238" s="5" t="s">
        <v>433</v>
      </c>
      <c r="G238" s="5" t="s">
        <v>1238</v>
      </c>
      <c r="H238" s="2" t="s">
        <v>1223</v>
      </c>
      <c r="I238" s="2" t="s">
        <v>226</v>
      </c>
      <c r="J238" s="2" t="s">
        <v>30</v>
      </c>
      <c r="K238" s="2">
        <v>27602</v>
      </c>
      <c r="L238" s="2" t="s">
        <v>227</v>
      </c>
      <c r="M238" s="2" t="s">
        <v>1239</v>
      </c>
      <c r="N238" s="16" t="s">
        <v>1225</v>
      </c>
    </row>
    <row r="239" spans="1:14" s="2" customFormat="1">
      <c r="A239" s="5" t="s">
        <v>19</v>
      </c>
      <c r="B239" s="2" t="s">
        <v>1240</v>
      </c>
      <c r="C239" s="2" t="s">
        <v>1217</v>
      </c>
      <c r="D239" s="2" t="s">
        <v>1241</v>
      </c>
      <c r="E239" s="16" t="s">
        <v>1242</v>
      </c>
      <c r="F239" s="5" t="s">
        <v>433</v>
      </c>
      <c r="G239" s="16" t="s">
        <v>1243</v>
      </c>
      <c r="H239" s="2" t="s">
        <v>1223</v>
      </c>
      <c r="I239" s="2" t="s">
        <v>226</v>
      </c>
      <c r="J239" s="2" t="s">
        <v>30</v>
      </c>
      <c r="K239" s="2">
        <v>27602</v>
      </c>
      <c r="L239" s="2" t="s">
        <v>227</v>
      </c>
      <c r="M239" s="2" t="s">
        <v>1244</v>
      </c>
      <c r="N239" s="16" t="s">
        <v>1225</v>
      </c>
    </row>
    <row r="240" spans="1:14" s="2" customFormat="1">
      <c r="A240" s="5" t="s">
        <v>19</v>
      </c>
      <c r="B240" s="2" t="s">
        <v>1245</v>
      </c>
      <c r="C240" s="2" t="s">
        <v>608</v>
      </c>
      <c r="D240" s="2" t="s">
        <v>1088</v>
      </c>
      <c r="E240" s="16" t="s">
        <v>1246</v>
      </c>
      <c r="F240" s="5" t="s">
        <v>433</v>
      </c>
      <c r="G240" s="5" t="s">
        <v>1247</v>
      </c>
      <c r="H240" s="2" t="s">
        <v>1223</v>
      </c>
      <c r="I240" s="2" t="s">
        <v>226</v>
      </c>
      <c r="J240" s="2" t="s">
        <v>30</v>
      </c>
      <c r="K240" s="2">
        <v>27602</v>
      </c>
      <c r="L240" s="2" t="s">
        <v>227</v>
      </c>
      <c r="M240" s="2" t="s">
        <v>1248</v>
      </c>
      <c r="N240" s="16" t="s">
        <v>1225</v>
      </c>
    </row>
    <row r="241" spans="1:14" s="2" customFormat="1">
      <c r="A241" s="5" t="s">
        <v>19</v>
      </c>
      <c r="B241" s="2" t="s">
        <v>1249</v>
      </c>
      <c r="C241" s="17" t="s">
        <v>1250</v>
      </c>
      <c r="D241" s="2" t="s">
        <v>1251</v>
      </c>
      <c r="E241" s="16" t="s">
        <v>1453</v>
      </c>
      <c r="F241" s="5" t="s">
        <v>433</v>
      </c>
      <c r="G241" s="5" t="s">
        <v>1252</v>
      </c>
      <c r="H241" s="2" t="s">
        <v>1223</v>
      </c>
      <c r="I241" s="2" t="s">
        <v>226</v>
      </c>
      <c r="J241" s="2" t="s">
        <v>30</v>
      </c>
      <c r="K241" s="2">
        <v>27602</v>
      </c>
      <c r="L241" s="2" t="s">
        <v>227</v>
      </c>
      <c r="M241" s="2" t="s">
        <v>1253</v>
      </c>
      <c r="N241" s="16" t="s">
        <v>1225</v>
      </c>
    </row>
    <row r="242" spans="1:14" s="2" customFormat="1">
      <c r="A242" s="5" t="s">
        <v>19</v>
      </c>
      <c r="B242" s="2" t="s">
        <v>1254</v>
      </c>
      <c r="C242" s="17" t="s">
        <v>1255</v>
      </c>
      <c r="D242" s="2" t="s">
        <v>1256</v>
      </c>
      <c r="E242" s="16" t="s">
        <v>1453</v>
      </c>
      <c r="F242" s="5" t="s">
        <v>433</v>
      </c>
      <c r="G242" s="5" t="s">
        <v>1257</v>
      </c>
      <c r="H242" s="2" t="s">
        <v>1223</v>
      </c>
      <c r="I242" s="2" t="s">
        <v>226</v>
      </c>
      <c r="J242" s="2" t="s">
        <v>30</v>
      </c>
      <c r="K242" s="2">
        <v>27602</v>
      </c>
      <c r="L242" s="2" t="s">
        <v>227</v>
      </c>
      <c r="M242" s="2" t="s">
        <v>1258</v>
      </c>
      <c r="N242" s="16" t="s">
        <v>1225</v>
      </c>
    </row>
    <row r="243" spans="1:14" s="2" customFormat="1">
      <c r="A243" s="5" t="s">
        <v>19</v>
      </c>
      <c r="B243" s="2" t="s">
        <v>1259</v>
      </c>
      <c r="C243" s="2" t="s">
        <v>1260</v>
      </c>
      <c r="D243" s="2" t="s">
        <v>1261</v>
      </c>
      <c r="E243" s="16" t="s">
        <v>1262</v>
      </c>
      <c r="F243" s="5" t="s">
        <v>433</v>
      </c>
      <c r="G243" s="5" t="s">
        <v>1263</v>
      </c>
      <c r="H243" s="2" t="s">
        <v>1223</v>
      </c>
      <c r="I243" s="2" t="s">
        <v>226</v>
      </c>
      <c r="J243" s="2" t="s">
        <v>30</v>
      </c>
      <c r="K243" s="2">
        <v>27602</v>
      </c>
      <c r="L243" s="2" t="s">
        <v>227</v>
      </c>
      <c r="M243" s="2" t="s">
        <v>1264</v>
      </c>
      <c r="N243" s="16" t="s">
        <v>1225</v>
      </c>
    </row>
    <row r="244" spans="1:14" s="2" customFormat="1">
      <c r="A244" s="5" t="s">
        <v>19</v>
      </c>
      <c r="B244" s="2" t="s">
        <v>1265</v>
      </c>
      <c r="C244" s="2" t="s">
        <v>1266</v>
      </c>
      <c r="D244" s="2" t="s">
        <v>1267</v>
      </c>
      <c r="E244" s="16" t="s">
        <v>1268</v>
      </c>
      <c r="F244" s="5" t="s">
        <v>433</v>
      </c>
      <c r="G244" s="16" t="s">
        <v>1269</v>
      </c>
      <c r="H244" s="2" t="s">
        <v>1223</v>
      </c>
      <c r="I244" s="2" t="s">
        <v>226</v>
      </c>
      <c r="J244" s="2" t="s">
        <v>30</v>
      </c>
      <c r="K244" s="2">
        <v>27602</v>
      </c>
      <c r="L244" s="2" t="s">
        <v>227</v>
      </c>
      <c r="M244" s="2" t="s">
        <v>1270</v>
      </c>
      <c r="N244" s="16" t="s">
        <v>1225</v>
      </c>
    </row>
    <row r="245" spans="1:14" s="2" customFormat="1">
      <c r="A245" s="5" t="s">
        <v>19</v>
      </c>
      <c r="B245" s="2" t="s">
        <v>612</v>
      </c>
      <c r="C245" s="17" t="s">
        <v>1271</v>
      </c>
      <c r="D245" s="2" t="s">
        <v>1272</v>
      </c>
      <c r="E245" s="16" t="s">
        <v>1453</v>
      </c>
      <c r="F245" s="5" t="s">
        <v>433</v>
      </c>
      <c r="G245" s="5" t="s">
        <v>1273</v>
      </c>
      <c r="H245" s="2" t="s">
        <v>1223</v>
      </c>
      <c r="I245" s="2" t="s">
        <v>226</v>
      </c>
      <c r="J245" s="2" t="s">
        <v>30</v>
      </c>
      <c r="K245" s="2">
        <v>27602</v>
      </c>
      <c r="L245" s="2" t="s">
        <v>227</v>
      </c>
      <c r="M245" s="2" t="s">
        <v>1274</v>
      </c>
      <c r="N245" s="16" t="s">
        <v>1225</v>
      </c>
    </row>
    <row r="246" spans="1:14" s="2" customFormat="1">
      <c r="A246" s="5" t="s">
        <v>19</v>
      </c>
      <c r="B246" s="2" t="s">
        <v>1275</v>
      </c>
      <c r="C246" s="17" t="s">
        <v>1276</v>
      </c>
      <c r="D246" s="2" t="s">
        <v>1277</v>
      </c>
      <c r="E246" s="16" t="s">
        <v>1453</v>
      </c>
      <c r="F246" s="5" t="s">
        <v>433</v>
      </c>
      <c r="G246" s="5" t="s">
        <v>1278</v>
      </c>
      <c r="H246" s="2" t="s">
        <v>1223</v>
      </c>
      <c r="I246" s="2" t="s">
        <v>226</v>
      </c>
      <c r="J246" s="2" t="s">
        <v>30</v>
      </c>
      <c r="K246" s="2">
        <v>27602</v>
      </c>
      <c r="L246" s="2" t="s">
        <v>227</v>
      </c>
      <c r="M246" s="2" t="s">
        <v>1279</v>
      </c>
      <c r="N246" s="16" t="s">
        <v>1225</v>
      </c>
    </row>
    <row r="247" spans="1:14" s="2" customFormat="1">
      <c r="A247" s="5" t="s">
        <v>19</v>
      </c>
      <c r="B247" s="2" t="s">
        <v>612</v>
      </c>
      <c r="C247" s="2" t="s">
        <v>1280</v>
      </c>
      <c r="D247" s="2" t="s">
        <v>1281</v>
      </c>
      <c r="E247" s="16" t="s">
        <v>1282</v>
      </c>
      <c r="F247" s="5" t="s">
        <v>433</v>
      </c>
      <c r="G247" s="16" t="s">
        <v>1283</v>
      </c>
      <c r="H247" s="2" t="s">
        <v>1223</v>
      </c>
      <c r="I247" s="2" t="s">
        <v>226</v>
      </c>
      <c r="J247" s="2" t="s">
        <v>30</v>
      </c>
      <c r="K247" s="2">
        <v>27602</v>
      </c>
      <c r="L247" s="2" t="s">
        <v>227</v>
      </c>
      <c r="M247" s="2" t="s">
        <v>1284</v>
      </c>
      <c r="N247" s="16" t="s">
        <v>1225</v>
      </c>
    </row>
    <row r="248" spans="1:14" s="2" customFormat="1">
      <c r="A248" s="5" t="s">
        <v>19</v>
      </c>
      <c r="B248" s="2" t="s">
        <v>1285</v>
      </c>
      <c r="C248" s="17" t="s">
        <v>219</v>
      </c>
      <c r="D248" s="2" t="s">
        <v>1286</v>
      </c>
      <c r="E248" s="16" t="s">
        <v>1453</v>
      </c>
      <c r="F248" s="5" t="s">
        <v>433</v>
      </c>
      <c r="G248" s="5" t="s">
        <v>1287</v>
      </c>
      <c r="H248" s="2" t="s">
        <v>1223</v>
      </c>
      <c r="I248" s="2" t="s">
        <v>226</v>
      </c>
      <c r="J248" s="2" t="s">
        <v>30</v>
      </c>
      <c r="K248" s="2">
        <v>27602</v>
      </c>
      <c r="L248" s="2" t="s">
        <v>227</v>
      </c>
      <c r="M248" s="2" t="s">
        <v>1288</v>
      </c>
      <c r="N248" s="16" t="s">
        <v>1225</v>
      </c>
    </row>
    <row r="249" spans="1:14" s="2" customFormat="1">
      <c r="A249" s="5" t="s">
        <v>19</v>
      </c>
      <c r="B249" s="2" t="s">
        <v>612</v>
      </c>
      <c r="C249" s="17" t="s">
        <v>92</v>
      </c>
      <c r="D249" s="2" t="s">
        <v>1289</v>
      </c>
      <c r="E249" s="16" t="s">
        <v>1453</v>
      </c>
      <c r="F249" s="5" t="s">
        <v>433</v>
      </c>
      <c r="G249" s="5" t="s">
        <v>1290</v>
      </c>
      <c r="H249" s="2" t="s">
        <v>1223</v>
      </c>
      <c r="I249" s="2" t="s">
        <v>226</v>
      </c>
      <c r="J249" s="2" t="s">
        <v>30</v>
      </c>
      <c r="K249" s="2">
        <v>27602</v>
      </c>
      <c r="L249" s="2" t="s">
        <v>227</v>
      </c>
      <c r="M249" s="2" t="s">
        <v>1291</v>
      </c>
      <c r="N249" s="16" t="s">
        <v>1225</v>
      </c>
    </row>
    <row r="250" spans="1:14" s="2" customFormat="1">
      <c r="A250" s="5" t="s">
        <v>19</v>
      </c>
      <c r="B250" s="2" t="s">
        <v>1292</v>
      </c>
      <c r="C250" s="2" t="s">
        <v>1293</v>
      </c>
      <c r="D250" s="2" t="s">
        <v>1294</v>
      </c>
      <c r="E250" s="16" t="s">
        <v>1295</v>
      </c>
      <c r="F250" s="5" t="s">
        <v>433</v>
      </c>
      <c r="G250" s="5" t="s">
        <v>1296</v>
      </c>
      <c r="H250" s="2" t="s">
        <v>1223</v>
      </c>
      <c r="I250" s="2" t="s">
        <v>226</v>
      </c>
      <c r="J250" s="2" t="s">
        <v>30</v>
      </c>
      <c r="K250" s="2">
        <v>27602</v>
      </c>
      <c r="L250" s="2" t="s">
        <v>227</v>
      </c>
      <c r="M250" s="2" t="s">
        <v>1270</v>
      </c>
      <c r="N250" s="16" t="s">
        <v>1225</v>
      </c>
    </row>
    <row r="251" spans="1:14" s="2" customFormat="1">
      <c r="A251" s="5" t="s">
        <v>19</v>
      </c>
      <c r="B251" s="2" t="s">
        <v>1297</v>
      </c>
      <c r="C251" s="2" t="s">
        <v>1298</v>
      </c>
      <c r="D251" s="2" t="s">
        <v>409</v>
      </c>
      <c r="E251" s="16" t="s">
        <v>1299</v>
      </c>
      <c r="F251" s="5" t="s">
        <v>433</v>
      </c>
      <c r="G251" s="16" t="s">
        <v>1300</v>
      </c>
      <c r="H251" s="2" t="s">
        <v>1223</v>
      </c>
      <c r="I251" s="2" t="s">
        <v>226</v>
      </c>
      <c r="J251" s="2" t="s">
        <v>30</v>
      </c>
      <c r="K251" s="2">
        <v>27602</v>
      </c>
      <c r="L251" s="2" t="s">
        <v>227</v>
      </c>
      <c r="M251" s="2" t="s">
        <v>1301</v>
      </c>
      <c r="N251" s="16" t="s">
        <v>1225</v>
      </c>
    </row>
    <row r="252" spans="1:14" s="2" customFormat="1">
      <c r="A252" s="5" t="s">
        <v>19</v>
      </c>
      <c r="B252" s="2" t="s">
        <v>1302</v>
      </c>
      <c r="C252" s="17" t="s">
        <v>1303</v>
      </c>
      <c r="D252" s="2" t="s">
        <v>125</v>
      </c>
      <c r="E252" s="16" t="s">
        <v>1453</v>
      </c>
      <c r="F252" s="5" t="s">
        <v>433</v>
      </c>
      <c r="G252" s="5" t="s">
        <v>516</v>
      </c>
      <c r="H252" s="2" t="s">
        <v>1223</v>
      </c>
      <c r="I252" s="2" t="s">
        <v>226</v>
      </c>
      <c r="J252" s="2" t="s">
        <v>30</v>
      </c>
      <c r="K252" s="2">
        <v>27602</v>
      </c>
      <c r="L252" s="2" t="s">
        <v>227</v>
      </c>
      <c r="M252" s="2" t="s">
        <v>1304</v>
      </c>
      <c r="N252" s="16" t="s">
        <v>1225</v>
      </c>
    </row>
    <row r="253" spans="1:14" s="2" customFormat="1">
      <c r="A253" s="5" t="s">
        <v>19</v>
      </c>
      <c r="B253" s="2" t="s">
        <v>1305</v>
      </c>
      <c r="C253" s="2" t="s">
        <v>1306</v>
      </c>
      <c r="D253" s="2" t="s">
        <v>409</v>
      </c>
      <c r="E253" s="16" t="s">
        <v>1307</v>
      </c>
      <c r="F253" s="5" t="s">
        <v>433</v>
      </c>
      <c r="G253" s="16" t="s">
        <v>1308</v>
      </c>
      <c r="H253" s="2" t="s">
        <v>1223</v>
      </c>
      <c r="I253" s="2" t="s">
        <v>226</v>
      </c>
      <c r="J253" s="2" t="s">
        <v>30</v>
      </c>
      <c r="K253" s="2">
        <v>27602</v>
      </c>
      <c r="L253" s="2" t="s">
        <v>227</v>
      </c>
      <c r="M253" s="2" t="s">
        <v>1270</v>
      </c>
      <c r="N253" s="16" t="s">
        <v>1225</v>
      </c>
    </row>
    <row r="254" spans="1:14" s="2" customFormat="1">
      <c r="A254" s="5" t="s">
        <v>19</v>
      </c>
      <c r="B254" s="2" t="s">
        <v>1275</v>
      </c>
      <c r="C254" s="17" t="s">
        <v>1309</v>
      </c>
      <c r="D254" s="2" t="s">
        <v>1310</v>
      </c>
      <c r="E254" s="16" t="s">
        <v>1453</v>
      </c>
      <c r="F254" s="5" t="s">
        <v>433</v>
      </c>
      <c r="G254" s="5" t="s">
        <v>1311</v>
      </c>
      <c r="H254" s="2" t="s">
        <v>1223</v>
      </c>
      <c r="I254" s="2" t="s">
        <v>226</v>
      </c>
      <c r="J254" s="2" t="s">
        <v>30</v>
      </c>
      <c r="K254" s="2">
        <v>27602</v>
      </c>
      <c r="L254" s="2" t="s">
        <v>227</v>
      </c>
      <c r="M254" s="2" t="s">
        <v>1312</v>
      </c>
      <c r="N254" s="16" t="s">
        <v>1225</v>
      </c>
    </row>
    <row r="255" spans="1:14" s="2" customFormat="1">
      <c r="A255" s="5" t="s">
        <v>19</v>
      </c>
      <c r="B255" s="2" t="s">
        <v>1313</v>
      </c>
      <c r="C255" s="2" t="s">
        <v>133</v>
      </c>
      <c r="D255" s="2" t="s">
        <v>1314</v>
      </c>
      <c r="E255" s="16" t="s">
        <v>1315</v>
      </c>
      <c r="F255" s="5" t="s">
        <v>433</v>
      </c>
      <c r="G255" s="5" t="s">
        <v>1316</v>
      </c>
      <c r="H255" s="2" t="s">
        <v>1223</v>
      </c>
      <c r="I255" s="2" t="s">
        <v>226</v>
      </c>
      <c r="J255" s="2" t="s">
        <v>30</v>
      </c>
      <c r="K255" s="2">
        <v>27602</v>
      </c>
      <c r="L255" s="2" t="s">
        <v>227</v>
      </c>
      <c r="M255" s="2" t="s">
        <v>1317</v>
      </c>
      <c r="N255" s="16" t="s">
        <v>1225</v>
      </c>
    </row>
    <row r="256" spans="1:14" s="2" customFormat="1">
      <c r="A256" s="5" t="s">
        <v>19</v>
      </c>
      <c r="B256" s="2" t="s">
        <v>1318</v>
      </c>
      <c r="C256" s="2" t="s">
        <v>1319</v>
      </c>
      <c r="D256" s="2" t="s">
        <v>1320</v>
      </c>
      <c r="E256" s="16" t="s">
        <v>1321</v>
      </c>
      <c r="F256" s="5" t="s">
        <v>433</v>
      </c>
      <c r="G256" s="16" t="s">
        <v>1322</v>
      </c>
      <c r="H256" s="2" t="s">
        <v>1223</v>
      </c>
      <c r="I256" s="2" t="s">
        <v>226</v>
      </c>
      <c r="J256" s="2" t="s">
        <v>30</v>
      </c>
      <c r="K256" s="2">
        <v>27602</v>
      </c>
      <c r="L256" s="2" t="s">
        <v>227</v>
      </c>
      <c r="M256" s="2" t="s">
        <v>1323</v>
      </c>
      <c r="N256" s="16" t="s">
        <v>1225</v>
      </c>
    </row>
    <row r="257" spans="1:14" s="2" customFormat="1">
      <c r="A257" s="5" t="s">
        <v>19</v>
      </c>
      <c r="B257" s="2" t="s">
        <v>1324</v>
      </c>
      <c r="C257" s="17" t="s">
        <v>584</v>
      </c>
      <c r="D257" s="2" t="s">
        <v>1088</v>
      </c>
      <c r="E257" s="16" t="s">
        <v>1453</v>
      </c>
      <c r="F257" s="5" t="s">
        <v>433</v>
      </c>
      <c r="G257" s="5" t="s">
        <v>1089</v>
      </c>
      <c r="H257" s="2" t="s">
        <v>1223</v>
      </c>
      <c r="I257" s="2" t="s">
        <v>226</v>
      </c>
      <c r="J257" s="2" t="s">
        <v>30</v>
      </c>
      <c r="K257" s="2">
        <v>27602</v>
      </c>
      <c r="L257" s="2" t="s">
        <v>227</v>
      </c>
      <c r="M257" s="2" t="s">
        <v>1325</v>
      </c>
      <c r="N257" s="16" t="s">
        <v>1225</v>
      </c>
    </row>
    <row r="258" spans="1:14" s="2" customFormat="1">
      <c r="A258" s="5" t="s">
        <v>19</v>
      </c>
      <c r="B258" s="2" t="s">
        <v>1456</v>
      </c>
      <c r="C258" s="2" t="s">
        <v>246</v>
      </c>
      <c r="D258" s="2" t="s">
        <v>5217</v>
      </c>
      <c r="E258" s="16" t="s">
        <v>1457</v>
      </c>
      <c r="F258" s="5" t="s">
        <v>433</v>
      </c>
      <c r="G258" s="5" t="s">
        <v>1458</v>
      </c>
      <c r="H258" s="2" t="s">
        <v>1223</v>
      </c>
      <c r="I258" s="2" t="s">
        <v>226</v>
      </c>
      <c r="J258" s="2" t="s">
        <v>30</v>
      </c>
      <c r="K258" s="2">
        <v>27602</v>
      </c>
      <c r="L258" s="2" t="s">
        <v>227</v>
      </c>
      <c r="M258" s="2" t="s">
        <v>1459</v>
      </c>
      <c r="N258" s="16" t="s">
        <v>1225</v>
      </c>
    </row>
    <row r="259" spans="1:14" s="2" customFormat="1">
      <c r="A259" s="5" t="s">
        <v>19</v>
      </c>
      <c r="B259" s="2" t="s">
        <v>1326</v>
      </c>
      <c r="C259" s="2" t="s">
        <v>246</v>
      </c>
      <c r="D259" s="2" t="s">
        <v>1327</v>
      </c>
      <c r="E259" s="16" t="s">
        <v>1328</v>
      </c>
      <c r="F259" s="5" t="s">
        <v>433</v>
      </c>
      <c r="G259" s="16" t="s">
        <v>1329</v>
      </c>
      <c r="H259" s="2" t="s">
        <v>1223</v>
      </c>
      <c r="I259" s="2" t="s">
        <v>226</v>
      </c>
      <c r="J259" s="2" t="s">
        <v>30</v>
      </c>
      <c r="K259" s="2">
        <v>27602</v>
      </c>
      <c r="L259" s="2" t="s">
        <v>227</v>
      </c>
      <c r="M259" s="2" t="s">
        <v>1330</v>
      </c>
      <c r="N259" s="16" t="s">
        <v>1225</v>
      </c>
    </row>
    <row r="260" spans="1:14" s="2" customFormat="1">
      <c r="A260" s="5" t="s">
        <v>19</v>
      </c>
      <c r="B260" s="2" t="s">
        <v>1331</v>
      </c>
      <c r="C260" s="2" t="s">
        <v>666</v>
      </c>
      <c r="D260" s="2" t="s">
        <v>1332</v>
      </c>
      <c r="E260" s="16" t="s">
        <v>1333</v>
      </c>
      <c r="F260" s="5" t="s">
        <v>433</v>
      </c>
      <c r="G260" s="16" t="s">
        <v>1334</v>
      </c>
      <c r="H260" s="2" t="s">
        <v>1223</v>
      </c>
      <c r="I260" s="2" t="s">
        <v>226</v>
      </c>
      <c r="J260" s="2" t="s">
        <v>30</v>
      </c>
      <c r="K260" s="2">
        <v>27602</v>
      </c>
      <c r="L260" s="2" t="s">
        <v>227</v>
      </c>
      <c r="M260" s="2" t="s">
        <v>1335</v>
      </c>
      <c r="N260" s="16" t="s">
        <v>1225</v>
      </c>
    </row>
    <row r="261" spans="1:14" s="2" customFormat="1">
      <c r="A261" s="5" t="s">
        <v>19</v>
      </c>
      <c r="B261" s="2" t="s">
        <v>1336</v>
      </c>
      <c r="C261" s="2" t="s">
        <v>1337</v>
      </c>
      <c r="D261" s="2" t="s">
        <v>1338</v>
      </c>
      <c r="E261" s="16" t="s">
        <v>1339</v>
      </c>
      <c r="F261" s="5" t="s">
        <v>433</v>
      </c>
      <c r="G261" s="16" t="s">
        <v>1340</v>
      </c>
      <c r="H261" s="2" t="s">
        <v>1223</v>
      </c>
      <c r="I261" s="2" t="s">
        <v>226</v>
      </c>
      <c r="J261" s="2" t="s">
        <v>30</v>
      </c>
      <c r="K261" s="2">
        <v>27602</v>
      </c>
      <c r="L261" s="2" t="s">
        <v>227</v>
      </c>
      <c r="M261" s="2" t="s">
        <v>1341</v>
      </c>
      <c r="N261" s="16" t="s">
        <v>1225</v>
      </c>
    </row>
    <row r="262" spans="1:14" s="2" customFormat="1">
      <c r="A262" s="5" t="s">
        <v>19</v>
      </c>
      <c r="B262" s="2" t="s">
        <v>1275</v>
      </c>
      <c r="C262" s="17" t="s">
        <v>1342</v>
      </c>
      <c r="D262" s="2" t="s">
        <v>1343</v>
      </c>
      <c r="E262" s="16" t="s">
        <v>1453</v>
      </c>
      <c r="F262" s="5" t="s">
        <v>433</v>
      </c>
      <c r="G262" s="5" t="s">
        <v>1344</v>
      </c>
      <c r="H262" s="2" t="s">
        <v>1223</v>
      </c>
      <c r="I262" s="2" t="s">
        <v>226</v>
      </c>
      <c r="J262" s="2" t="s">
        <v>30</v>
      </c>
      <c r="K262" s="2">
        <v>27602</v>
      </c>
      <c r="L262" s="2" t="s">
        <v>227</v>
      </c>
      <c r="M262" s="2" t="s">
        <v>1345</v>
      </c>
      <c r="N262" s="16" t="s">
        <v>1225</v>
      </c>
    </row>
    <row r="263" spans="1:14" s="2" customFormat="1">
      <c r="A263" s="5" t="s">
        <v>19</v>
      </c>
      <c r="B263" s="2" t="s">
        <v>1275</v>
      </c>
      <c r="C263" s="17" t="s">
        <v>1346</v>
      </c>
      <c r="D263" s="2" t="s">
        <v>1347</v>
      </c>
      <c r="E263" s="16" t="s">
        <v>1453</v>
      </c>
      <c r="F263" s="5" t="s">
        <v>433</v>
      </c>
      <c r="G263" s="5" t="s">
        <v>1348</v>
      </c>
      <c r="H263" s="2" t="s">
        <v>1223</v>
      </c>
      <c r="I263" s="2" t="s">
        <v>226</v>
      </c>
      <c r="J263" s="2" t="s">
        <v>30</v>
      </c>
      <c r="K263" s="2">
        <v>27602</v>
      </c>
      <c r="L263" s="2" t="s">
        <v>227</v>
      </c>
      <c r="M263" s="2" t="s">
        <v>1349</v>
      </c>
      <c r="N263" s="16" t="s">
        <v>1225</v>
      </c>
    </row>
    <row r="264" spans="1:14" s="2" customFormat="1">
      <c r="A264" s="5" t="s">
        <v>19</v>
      </c>
      <c r="B264" s="2" t="s">
        <v>1350</v>
      </c>
      <c r="C264" s="17" t="s">
        <v>1351</v>
      </c>
      <c r="D264" s="2" t="s">
        <v>1261</v>
      </c>
      <c r="E264" s="16" t="s">
        <v>1453</v>
      </c>
      <c r="F264" s="5" t="s">
        <v>433</v>
      </c>
      <c r="G264" s="5" t="s">
        <v>1352</v>
      </c>
      <c r="H264" s="2" t="s">
        <v>1223</v>
      </c>
      <c r="I264" s="2" t="s">
        <v>226</v>
      </c>
      <c r="J264" s="2" t="s">
        <v>30</v>
      </c>
      <c r="K264" s="2">
        <v>27602</v>
      </c>
      <c r="L264" s="2" t="s">
        <v>227</v>
      </c>
      <c r="M264" s="2" t="s">
        <v>1353</v>
      </c>
      <c r="N264" s="16" t="s">
        <v>1225</v>
      </c>
    </row>
    <row r="265" spans="1:14" s="2" customFormat="1">
      <c r="A265" s="5" t="s">
        <v>19</v>
      </c>
      <c r="B265" s="2" t="s">
        <v>1354</v>
      </c>
      <c r="C265" s="17" t="s">
        <v>527</v>
      </c>
      <c r="D265" s="2" t="s">
        <v>1355</v>
      </c>
      <c r="E265" s="16" t="s">
        <v>1453</v>
      </c>
      <c r="F265" s="5" t="s">
        <v>433</v>
      </c>
      <c r="G265" s="5" t="s">
        <v>1356</v>
      </c>
      <c r="H265" s="2" t="s">
        <v>1223</v>
      </c>
      <c r="I265" s="2" t="s">
        <v>226</v>
      </c>
      <c r="J265" s="2" t="s">
        <v>30</v>
      </c>
      <c r="K265" s="2">
        <v>27602</v>
      </c>
      <c r="L265" s="2" t="s">
        <v>227</v>
      </c>
      <c r="M265" s="2" t="s">
        <v>1357</v>
      </c>
      <c r="N265" s="16" t="s">
        <v>1225</v>
      </c>
    </row>
    <row r="266" spans="1:14" s="2" customFormat="1">
      <c r="A266" s="5" t="s">
        <v>19</v>
      </c>
      <c r="B266" s="2" t="s">
        <v>629</v>
      </c>
      <c r="C266" s="2" t="s">
        <v>1358</v>
      </c>
      <c r="D266" s="2" t="s">
        <v>1359</v>
      </c>
      <c r="E266" s="16" t="s">
        <v>1360</v>
      </c>
      <c r="F266" s="5" t="s">
        <v>433</v>
      </c>
      <c r="G266" s="16" t="s">
        <v>1361</v>
      </c>
      <c r="H266" s="2" t="s">
        <v>1223</v>
      </c>
      <c r="I266" s="2" t="s">
        <v>226</v>
      </c>
      <c r="J266" s="2" t="s">
        <v>30</v>
      </c>
      <c r="K266" s="2">
        <v>27602</v>
      </c>
      <c r="L266" s="2" t="s">
        <v>227</v>
      </c>
      <c r="M266" s="2" t="s">
        <v>1362</v>
      </c>
      <c r="N266" s="16" t="s">
        <v>1225</v>
      </c>
    </row>
    <row r="267" spans="1:14" s="2" customFormat="1">
      <c r="A267" s="5" t="s">
        <v>19</v>
      </c>
      <c r="B267" s="2" t="s">
        <v>1363</v>
      </c>
      <c r="C267" s="17" t="s">
        <v>589</v>
      </c>
      <c r="D267" s="2" t="s">
        <v>1364</v>
      </c>
      <c r="E267" s="16" t="s">
        <v>1453</v>
      </c>
      <c r="F267" s="5" t="s">
        <v>433</v>
      </c>
      <c r="G267" s="5" t="s">
        <v>1365</v>
      </c>
      <c r="H267" s="2" t="s">
        <v>1223</v>
      </c>
      <c r="I267" s="2" t="s">
        <v>226</v>
      </c>
      <c r="J267" s="2" t="s">
        <v>30</v>
      </c>
      <c r="K267" s="2">
        <v>27602</v>
      </c>
      <c r="L267" s="2" t="s">
        <v>227</v>
      </c>
      <c r="M267" s="2" t="s">
        <v>1366</v>
      </c>
      <c r="N267" s="16" t="s">
        <v>1225</v>
      </c>
    </row>
    <row r="268" spans="1:14" s="2" customFormat="1">
      <c r="A268" s="5" t="s">
        <v>19</v>
      </c>
      <c r="B268" s="2" t="s">
        <v>1367</v>
      </c>
      <c r="C268" s="2" t="s">
        <v>1368</v>
      </c>
      <c r="D268" s="2" t="s">
        <v>1369</v>
      </c>
      <c r="E268" s="16" t="s">
        <v>1370</v>
      </c>
      <c r="F268" s="5" t="s">
        <v>433</v>
      </c>
      <c r="G268" s="16" t="s">
        <v>1371</v>
      </c>
      <c r="H268" s="2" t="s">
        <v>1223</v>
      </c>
      <c r="I268" s="2" t="s">
        <v>226</v>
      </c>
      <c r="J268" s="2" t="s">
        <v>30</v>
      </c>
      <c r="K268" s="2">
        <v>27602</v>
      </c>
      <c r="L268" s="2" t="s">
        <v>227</v>
      </c>
      <c r="M268" s="2" t="s">
        <v>1372</v>
      </c>
      <c r="N268" s="16" t="s">
        <v>1225</v>
      </c>
    </row>
    <row r="269" spans="1:14" s="2" customFormat="1">
      <c r="A269" s="5" t="s">
        <v>19</v>
      </c>
      <c r="B269" s="2" t="s">
        <v>1220</v>
      </c>
      <c r="C269" s="2" t="s">
        <v>1221</v>
      </c>
      <c r="D269" s="2" t="s">
        <v>1222</v>
      </c>
      <c r="E269" s="5" t="str">
        <f>HYPERLINK("https://twitter.com/barnettned","@barnettned")</f>
        <v>@barnettned</v>
      </c>
      <c r="F269" s="5" t="s">
        <v>433</v>
      </c>
      <c r="G269" s="5" t="str">
        <f>HYPERLINK("mailto:nbarnett@newsobserver.com","nbarnett@newsobserver.com")</f>
        <v>nbarnett@newsobserver.com</v>
      </c>
      <c r="H269" s="2" t="s">
        <v>1223</v>
      </c>
      <c r="I269" s="2" t="s">
        <v>226</v>
      </c>
      <c r="J269" s="2" t="s">
        <v>30</v>
      </c>
      <c r="K269" s="2">
        <v>27602</v>
      </c>
      <c r="L269" s="2" t="s">
        <v>227</v>
      </c>
      <c r="M269" s="2" t="s">
        <v>1224</v>
      </c>
      <c r="N269" s="5" t="s">
        <v>1225</v>
      </c>
    </row>
    <row r="270" spans="1:14" s="2" customFormat="1">
      <c r="A270" s="5" t="s">
        <v>19</v>
      </c>
      <c r="B270" s="2" t="s">
        <v>1373</v>
      </c>
      <c r="C270" s="17" t="s">
        <v>1221</v>
      </c>
      <c r="D270" s="2" t="s">
        <v>1222</v>
      </c>
      <c r="E270" s="16" t="s">
        <v>1453</v>
      </c>
      <c r="F270" s="5" t="s">
        <v>433</v>
      </c>
      <c r="G270" s="5" t="s">
        <v>1374</v>
      </c>
      <c r="H270" s="2" t="s">
        <v>1223</v>
      </c>
      <c r="I270" s="2" t="s">
        <v>226</v>
      </c>
      <c r="J270" s="2" t="s">
        <v>30</v>
      </c>
      <c r="K270" s="2">
        <v>27602</v>
      </c>
      <c r="L270" s="2" t="s">
        <v>227</v>
      </c>
      <c r="M270" s="2" t="s">
        <v>1375</v>
      </c>
      <c r="N270" s="16" t="s">
        <v>1225</v>
      </c>
    </row>
    <row r="271" spans="1:14" s="2" customFormat="1">
      <c r="A271" s="5" t="s">
        <v>19</v>
      </c>
      <c r="B271" s="2" t="s">
        <v>1376</v>
      </c>
      <c r="C271" s="2" t="s">
        <v>1377</v>
      </c>
      <c r="D271" s="2" t="s">
        <v>1378</v>
      </c>
      <c r="E271" s="16" t="s">
        <v>1379</v>
      </c>
      <c r="F271" s="5" t="s">
        <v>433</v>
      </c>
      <c r="G271" s="16" t="s">
        <v>1380</v>
      </c>
      <c r="H271" s="2" t="s">
        <v>1223</v>
      </c>
      <c r="I271" s="2" t="s">
        <v>226</v>
      </c>
      <c r="J271" s="2" t="s">
        <v>30</v>
      </c>
      <c r="K271" s="2">
        <v>27602</v>
      </c>
      <c r="L271" s="2" t="s">
        <v>227</v>
      </c>
      <c r="M271" s="2" t="s">
        <v>1381</v>
      </c>
      <c r="N271" s="16" t="s">
        <v>1225</v>
      </c>
    </row>
    <row r="272" spans="1:14" s="2" customFormat="1">
      <c r="A272" s="5" t="s">
        <v>19</v>
      </c>
      <c r="B272" s="2" t="s">
        <v>1382</v>
      </c>
      <c r="C272" s="2" t="s">
        <v>1383</v>
      </c>
      <c r="D272" s="2" t="s">
        <v>1384</v>
      </c>
      <c r="E272" s="16" t="s">
        <v>1385</v>
      </c>
      <c r="F272" s="5" t="s">
        <v>433</v>
      </c>
      <c r="G272" s="16" t="s">
        <v>1386</v>
      </c>
      <c r="H272" s="2" t="s">
        <v>1223</v>
      </c>
      <c r="I272" s="2" t="s">
        <v>226</v>
      </c>
      <c r="J272" s="2" t="s">
        <v>30</v>
      </c>
      <c r="K272" s="2">
        <v>27602</v>
      </c>
      <c r="L272" s="2" t="s">
        <v>227</v>
      </c>
      <c r="M272" s="2" t="s">
        <v>1387</v>
      </c>
      <c r="N272" s="16" t="s">
        <v>1225</v>
      </c>
    </row>
    <row r="273" spans="1:14" s="2" customFormat="1">
      <c r="A273" s="5" t="s">
        <v>19</v>
      </c>
      <c r="B273" s="2" t="s">
        <v>1275</v>
      </c>
      <c r="C273" s="17" t="s">
        <v>934</v>
      </c>
      <c r="D273" s="2" t="s">
        <v>1388</v>
      </c>
      <c r="E273" s="16" t="s">
        <v>1453</v>
      </c>
      <c r="F273" s="5" t="s">
        <v>433</v>
      </c>
      <c r="G273" s="5" t="s">
        <v>4919</v>
      </c>
      <c r="H273" s="2" t="s">
        <v>1223</v>
      </c>
      <c r="I273" s="2" t="s">
        <v>226</v>
      </c>
      <c r="J273" s="2" t="s">
        <v>30</v>
      </c>
      <c r="K273" s="2">
        <v>27602</v>
      </c>
      <c r="L273" s="2" t="s">
        <v>227</v>
      </c>
      <c r="M273" s="2" t="s">
        <v>1389</v>
      </c>
      <c r="N273" s="16" t="s">
        <v>1225</v>
      </c>
    </row>
    <row r="274" spans="1:14" s="2" customFormat="1">
      <c r="A274" s="5" t="s">
        <v>19</v>
      </c>
      <c r="B274" s="2" t="s">
        <v>1390</v>
      </c>
      <c r="C274" s="2" t="s">
        <v>1064</v>
      </c>
      <c r="D274" s="2" t="s">
        <v>1065</v>
      </c>
      <c r="E274" s="16" t="s">
        <v>1391</v>
      </c>
      <c r="F274" s="5" t="s">
        <v>433</v>
      </c>
      <c r="G274" s="5" t="s">
        <v>1392</v>
      </c>
      <c r="H274" s="2" t="s">
        <v>1223</v>
      </c>
      <c r="I274" s="2" t="s">
        <v>226</v>
      </c>
      <c r="J274" s="2" t="s">
        <v>30</v>
      </c>
      <c r="K274" s="2">
        <v>27602</v>
      </c>
      <c r="L274" s="2" t="s">
        <v>227</v>
      </c>
      <c r="M274" s="2" t="s">
        <v>1393</v>
      </c>
      <c r="N274" s="16" t="s">
        <v>1225</v>
      </c>
    </row>
    <row r="275" spans="1:14" s="2" customFormat="1">
      <c r="A275" s="5" t="s">
        <v>19</v>
      </c>
      <c r="B275" s="2" t="s">
        <v>1394</v>
      </c>
      <c r="C275" s="2" t="s">
        <v>1072</v>
      </c>
      <c r="D275" s="2" t="s">
        <v>1073</v>
      </c>
      <c r="E275" s="16" t="s">
        <v>1395</v>
      </c>
      <c r="F275" s="5" t="s">
        <v>433</v>
      </c>
      <c r="G275" s="16" t="s">
        <v>1396</v>
      </c>
      <c r="H275" s="2" t="s">
        <v>1223</v>
      </c>
      <c r="I275" s="2" t="s">
        <v>226</v>
      </c>
      <c r="J275" s="2" t="s">
        <v>30</v>
      </c>
      <c r="K275" s="2">
        <v>27602</v>
      </c>
      <c r="L275" s="2" t="s">
        <v>227</v>
      </c>
      <c r="M275" s="2" t="s">
        <v>1397</v>
      </c>
      <c r="N275" s="16" t="s">
        <v>1225</v>
      </c>
    </row>
    <row r="276" spans="1:14" s="2" customFormat="1">
      <c r="A276" s="5" t="s">
        <v>19</v>
      </c>
      <c r="B276" s="2" t="s">
        <v>1254</v>
      </c>
      <c r="C276" s="2" t="s">
        <v>1398</v>
      </c>
      <c r="D276" s="2" t="s">
        <v>1399</v>
      </c>
      <c r="E276" s="16" t="s">
        <v>1400</v>
      </c>
      <c r="F276" s="5" t="s">
        <v>433</v>
      </c>
      <c r="G276" s="16" t="s">
        <v>1401</v>
      </c>
      <c r="H276" s="2" t="s">
        <v>1223</v>
      </c>
      <c r="I276" s="2" t="s">
        <v>226</v>
      </c>
      <c r="J276" s="2" t="s">
        <v>30</v>
      </c>
      <c r="K276" s="2">
        <v>27602</v>
      </c>
      <c r="L276" s="2" t="s">
        <v>227</v>
      </c>
      <c r="M276" s="2" t="s">
        <v>1402</v>
      </c>
      <c r="N276" s="16" t="s">
        <v>1225</v>
      </c>
    </row>
    <row r="277" spans="1:14" s="2" customFormat="1">
      <c r="A277" s="5" t="s">
        <v>19</v>
      </c>
      <c r="B277" s="2" t="s">
        <v>1403</v>
      </c>
      <c r="C277" s="17" t="s">
        <v>856</v>
      </c>
      <c r="D277" s="2" t="s">
        <v>1404</v>
      </c>
      <c r="E277" s="16" t="s">
        <v>1453</v>
      </c>
      <c r="F277" s="5" t="s">
        <v>433</v>
      </c>
      <c r="G277" s="5" t="s">
        <v>1405</v>
      </c>
      <c r="H277" s="2" t="s">
        <v>1223</v>
      </c>
      <c r="I277" s="2" t="s">
        <v>226</v>
      </c>
      <c r="J277" s="2" t="s">
        <v>30</v>
      </c>
      <c r="K277" s="2">
        <v>27602</v>
      </c>
      <c r="L277" s="2" t="s">
        <v>227</v>
      </c>
      <c r="M277" s="2" t="s">
        <v>1406</v>
      </c>
      <c r="N277" s="16" t="s">
        <v>1225</v>
      </c>
    </row>
    <row r="278" spans="1:14" s="2" customFormat="1">
      <c r="A278" s="5" t="s">
        <v>19</v>
      </c>
      <c r="B278" s="2" t="s">
        <v>719</v>
      </c>
      <c r="C278" s="2" t="s">
        <v>1407</v>
      </c>
      <c r="D278" s="2" t="s">
        <v>1408</v>
      </c>
      <c r="E278" s="12" t="s">
        <v>1409</v>
      </c>
      <c r="F278" s="5" t="s">
        <v>433</v>
      </c>
      <c r="G278" s="5" t="s">
        <v>1410</v>
      </c>
      <c r="H278" s="2" t="s">
        <v>1223</v>
      </c>
      <c r="I278" s="2" t="s">
        <v>226</v>
      </c>
      <c r="J278" s="2" t="s">
        <v>30</v>
      </c>
      <c r="K278" s="2">
        <v>27602</v>
      </c>
      <c r="L278" s="2" t="s">
        <v>227</v>
      </c>
      <c r="M278" s="2" t="s">
        <v>1411</v>
      </c>
      <c r="N278" s="16" t="s">
        <v>1225</v>
      </c>
    </row>
    <row r="279" spans="1:14" s="2" customFormat="1">
      <c r="A279" s="5" t="s">
        <v>19</v>
      </c>
      <c r="B279" s="2" t="s">
        <v>1254</v>
      </c>
      <c r="C279" s="17" t="s">
        <v>1412</v>
      </c>
      <c r="D279" s="2" t="s">
        <v>1413</v>
      </c>
      <c r="E279" s="16" t="s">
        <v>1453</v>
      </c>
      <c r="F279" s="5" t="s">
        <v>433</v>
      </c>
      <c r="G279" s="5" t="s">
        <v>1414</v>
      </c>
      <c r="H279" s="2" t="s">
        <v>1223</v>
      </c>
      <c r="I279" s="2" t="s">
        <v>226</v>
      </c>
      <c r="J279" s="2" t="s">
        <v>30</v>
      </c>
      <c r="K279" s="2">
        <v>27602</v>
      </c>
      <c r="L279" s="2" t="s">
        <v>227</v>
      </c>
      <c r="M279" s="2" t="s">
        <v>1415</v>
      </c>
      <c r="N279" s="16" t="s">
        <v>1225</v>
      </c>
    </row>
    <row r="280" spans="1:14" s="2" customFormat="1">
      <c r="A280" s="5" t="s">
        <v>19</v>
      </c>
      <c r="B280" s="2" t="s">
        <v>1416</v>
      </c>
      <c r="C280" s="2" t="s">
        <v>1417</v>
      </c>
      <c r="D280" s="2" t="s">
        <v>1418</v>
      </c>
      <c r="E280" s="16" t="s">
        <v>1419</v>
      </c>
      <c r="F280" s="5" t="s">
        <v>433</v>
      </c>
      <c r="G280" s="16" t="s">
        <v>1420</v>
      </c>
      <c r="H280" s="2" t="s">
        <v>1223</v>
      </c>
      <c r="I280" s="2" t="s">
        <v>226</v>
      </c>
      <c r="J280" s="2" t="s">
        <v>30</v>
      </c>
      <c r="K280" s="2">
        <v>27602</v>
      </c>
      <c r="L280" s="2" t="s">
        <v>227</v>
      </c>
      <c r="M280" s="2" t="s">
        <v>1421</v>
      </c>
      <c r="N280" s="16" t="s">
        <v>1225</v>
      </c>
    </row>
    <row r="281" spans="1:14" s="2" customFormat="1">
      <c r="A281" s="5" t="s">
        <v>19</v>
      </c>
      <c r="B281" s="2" t="s">
        <v>1422</v>
      </c>
      <c r="C281" s="2" t="s">
        <v>1423</v>
      </c>
      <c r="D281" s="2" t="s">
        <v>1424</v>
      </c>
      <c r="E281" s="16" t="s">
        <v>1425</v>
      </c>
      <c r="F281" s="5" t="s">
        <v>433</v>
      </c>
      <c r="G281" s="16" t="s">
        <v>1426</v>
      </c>
      <c r="H281" s="2" t="s">
        <v>1223</v>
      </c>
      <c r="I281" s="2" t="s">
        <v>226</v>
      </c>
      <c r="J281" s="2" t="s">
        <v>30</v>
      </c>
      <c r="K281" s="2">
        <v>27602</v>
      </c>
      <c r="L281" s="2" t="s">
        <v>227</v>
      </c>
      <c r="M281" s="2" t="s">
        <v>1427</v>
      </c>
      <c r="N281" s="16" t="s">
        <v>1225</v>
      </c>
    </row>
    <row r="282" spans="1:14" s="2" customFormat="1">
      <c r="A282" s="5" t="s">
        <v>19</v>
      </c>
      <c r="B282" s="2" t="s">
        <v>1428</v>
      </c>
      <c r="C282" s="17" t="s">
        <v>1079</v>
      </c>
      <c r="D282" s="2" t="s">
        <v>1080</v>
      </c>
      <c r="E282" s="16" t="s">
        <v>1453</v>
      </c>
      <c r="F282" s="5" t="s">
        <v>433</v>
      </c>
      <c r="G282" s="5" t="s">
        <v>1081</v>
      </c>
      <c r="H282" s="2" t="s">
        <v>1223</v>
      </c>
      <c r="I282" s="2" t="s">
        <v>226</v>
      </c>
      <c r="J282" s="2" t="s">
        <v>30</v>
      </c>
      <c r="K282" s="2">
        <v>27602</v>
      </c>
      <c r="L282" s="2" t="s">
        <v>227</v>
      </c>
      <c r="M282" s="2" t="s">
        <v>1429</v>
      </c>
      <c r="N282" s="16" t="s">
        <v>1225</v>
      </c>
    </row>
    <row r="283" spans="1:14" s="2" customFormat="1">
      <c r="A283" s="5" t="s">
        <v>19</v>
      </c>
      <c r="B283" s="2" t="s">
        <v>561</v>
      </c>
      <c r="C283" s="2" t="s">
        <v>1430</v>
      </c>
      <c r="D283" s="2" t="s">
        <v>1431</v>
      </c>
      <c r="E283" s="16" t="s">
        <v>1432</v>
      </c>
      <c r="F283" s="5" t="s">
        <v>433</v>
      </c>
      <c r="G283" s="5" t="s">
        <v>1433</v>
      </c>
      <c r="H283" s="2" t="s">
        <v>1223</v>
      </c>
      <c r="I283" s="2" t="s">
        <v>226</v>
      </c>
      <c r="J283" s="2" t="s">
        <v>30</v>
      </c>
      <c r="K283" s="2">
        <v>27602</v>
      </c>
      <c r="L283" s="2" t="s">
        <v>227</v>
      </c>
      <c r="M283" s="2" t="s">
        <v>1381</v>
      </c>
      <c r="N283" s="16" t="s">
        <v>1225</v>
      </c>
    </row>
    <row r="284" spans="1:14" s="2" customFormat="1">
      <c r="A284" s="5" t="s">
        <v>19</v>
      </c>
      <c r="B284" s="2" t="s">
        <v>1275</v>
      </c>
      <c r="C284" s="17" t="s">
        <v>1434</v>
      </c>
      <c r="D284" s="2" t="s">
        <v>1435</v>
      </c>
      <c r="E284" s="16" t="s">
        <v>1453</v>
      </c>
      <c r="F284" s="5" t="s">
        <v>433</v>
      </c>
      <c r="G284" s="5" t="s">
        <v>1436</v>
      </c>
      <c r="H284" s="2" t="s">
        <v>1223</v>
      </c>
      <c r="I284" s="2" t="s">
        <v>226</v>
      </c>
      <c r="J284" s="2" t="s">
        <v>30</v>
      </c>
      <c r="K284" s="2">
        <v>27602</v>
      </c>
      <c r="L284" s="2" t="s">
        <v>227</v>
      </c>
      <c r="M284" s="2" t="s">
        <v>1437</v>
      </c>
      <c r="N284" s="16" t="s">
        <v>1225</v>
      </c>
    </row>
    <row r="285" spans="1:14" s="2" customFormat="1">
      <c r="A285" s="5" t="s">
        <v>19</v>
      </c>
      <c r="B285" s="2" t="s">
        <v>1438</v>
      </c>
      <c r="C285" s="17" t="s">
        <v>1439</v>
      </c>
      <c r="D285" s="2" t="s">
        <v>27</v>
      </c>
      <c r="E285" s="16" t="s">
        <v>1453</v>
      </c>
      <c r="F285" s="5" t="s">
        <v>433</v>
      </c>
      <c r="G285" s="5" t="s">
        <v>1440</v>
      </c>
      <c r="H285" s="2" t="s">
        <v>1223</v>
      </c>
      <c r="I285" s="2" t="s">
        <v>226</v>
      </c>
      <c r="J285" s="2" t="s">
        <v>30</v>
      </c>
      <c r="K285" s="2">
        <v>27602</v>
      </c>
      <c r="L285" s="2" t="s">
        <v>227</v>
      </c>
      <c r="M285" s="2" t="s">
        <v>1441</v>
      </c>
      <c r="N285" s="16" t="s">
        <v>1225</v>
      </c>
    </row>
    <row r="286" spans="1:14" s="2" customFormat="1">
      <c r="A286" s="5" t="s">
        <v>19</v>
      </c>
      <c r="B286" s="2" t="s">
        <v>1442</v>
      </c>
      <c r="C286" s="17" t="s">
        <v>1084</v>
      </c>
      <c r="D286" s="2" t="s">
        <v>1085</v>
      </c>
      <c r="E286" s="16" t="s">
        <v>1453</v>
      </c>
      <c r="F286" s="5" t="s">
        <v>433</v>
      </c>
      <c r="G286" s="5" t="s">
        <v>1443</v>
      </c>
      <c r="H286" s="2" t="s">
        <v>1223</v>
      </c>
      <c r="I286" s="2" t="s">
        <v>226</v>
      </c>
      <c r="J286" s="2" t="s">
        <v>30</v>
      </c>
      <c r="K286" s="2">
        <v>27602</v>
      </c>
      <c r="L286" s="2" t="s">
        <v>227</v>
      </c>
      <c r="M286" s="2" t="s">
        <v>1444</v>
      </c>
      <c r="N286" s="16" t="s">
        <v>1225</v>
      </c>
    </row>
    <row r="287" spans="1:14" s="2" customFormat="1">
      <c r="A287" s="5" t="s">
        <v>19</v>
      </c>
      <c r="B287" s="2" t="s">
        <v>1240</v>
      </c>
      <c r="C287" s="2" t="s">
        <v>1445</v>
      </c>
      <c r="D287" s="2" t="s">
        <v>1446</v>
      </c>
      <c r="E287" s="16" t="s">
        <v>1447</v>
      </c>
      <c r="F287" s="5" t="s">
        <v>433</v>
      </c>
      <c r="G287" s="16" t="s">
        <v>1448</v>
      </c>
      <c r="H287" s="2" t="s">
        <v>1223</v>
      </c>
      <c r="I287" s="2" t="s">
        <v>226</v>
      </c>
      <c r="J287" s="2" t="s">
        <v>30</v>
      </c>
      <c r="K287" s="2">
        <v>27602</v>
      </c>
      <c r="L287" s="2" t="s">
        <v>227</v>
      </c>
      <c r="M287" s="2" t="s">
        <v>1449</v>
      </c>
      <c r="N287" s="16" t="s">
        <v>1225</v>
      </c>
    </row>
    <row r="288" spans="1:14" s="2" customFormat="1">
      <c r="A288" s="5" t="s">
        <v>19</v>
      </c>
      <c r="B288" s="2" t="s">
        <v>1450</v>
      </c>
      <c r="C288" s="17" t="s">
        <v>1075</v>
      </c>
      <c r="D288" s="2" t="s">
        <v>1076</v>
      </c>
      <c r="E288" s="16" t="s">
        <v>1453</v>
      </c>
      <c r="F288" s="5" t="s">
        <v>433</v>
      </c>
      <c r="G288" s="5" t="s">
        <v>1451</v>
      </c>
      <c r="H288" s="2" t="s">
        <v>1223</v>
      </c>
      <c r="I288" s="2" t="s">
        <v>226</v>
      </c>
      <c r="J288" s="2" t="s">
        <v>30</v>
      </c>
      <c r="K288" s="2">
        <v>27602</v>
      </c>
      <c r="L288" s="2" t="s">
        <v>227</v>
      </c>
      <c r="M288" s="2" t="s">
        <v>1452</v>
      </c>
      <c r="N288" s="16" t="s">
        <v>1225</v>
      </c>
    </row>
    <row r="289" spans="1:14" s="2" customFormat="1">
      <c r="A289" s="5" t="s">
        <v>19</v>
      </c>
      <c r="B289" s="2" t="s">
        <v>49</v>
      </c>
      <c r="E289" s="16" t="s">
        <v>1453</v>
      </c>
      <c r="F289" s="5" t="s">
        <v>433</v>
      </c>
      <c r="G289" s="16" t="s">
        <v>1454</v>
      </c>
      <c r="H289" s="2" t="s">
        <v>1223</v>
      </c>
      <c r="I289" s="2" t="s">
        <v>226</v>
      </c>
      <c r="J289" s="2" t="s">
        <v>30</v>
      </c>
      <c r="K289" s="2">
        <v>27602</v>
      </c>
      <c r="L289" s="2" t="s">
        <v>227</v>
      </c>
      <c r="M289" s="2" t="s">
        <v>1455</v>
      </c>
      <c r="N289" s="16" t="s">
        <v>1225</v>
      </c>
    </row>
    <row r="290" spans="1:14" s="2" customFormat="1">
      <c r="A290" s="5" t="s">
        <v>5175</v>
      </c>
      <c r="B290" s="2" t="s">
        <v>1473</v>
      </c>
      <c r="C290" s="2" t="s">
        <v>1474</v>
      </c>
      <c r="D290" s="2" t="s">
        <v>1088</v>
      </c>
      <c r="E290" s="16" t="s">
        <v>1469</v>
      </c>
      <c r="F290" s="5" t="s">
        <v>433</v>
      </c>
      <c r="G290" s="5" t="s">
        <v>1475</v>
      </c>
      <c r="H290" s="2" t="s">
        <v>1470</v>
      </c>
      <c r="I290" s="2" t="s">
        <v>44</v>
      </c>
      <c r="J290" s="2" t="s">
        <v>30</v>
      </c>
      <c r="K290" s="2">
        <v>27401</v>
      </c>
      <c r="L290" s="2" t="s">
        <v>45</v>
      </c>
      <c r="M290" s="2" t="s">
        <v>1476</v>
      </c>
      <c r="N290" s="5" t="s">
        <v>1472</v>
      </c>
    </row>
    <row r="291" spans="1:14" s="2" customFormat="1">
      <c r="A291" s="5" t="s">
        <v>5175</v>
      </c>
      <c r="B291" s="2" t="s">
        <v>353</v>
      </c>
      <c r="C291" s="2" t="s">
        <v>1494</v>
      </c>
      <c r="D291" s="2" t="s">
        <v>27</v>
      </c>
      <c r="E291" s="16" t="s">
        <v>1469</v>
      </c>
      <c r="F291" s="5" t="s">
        <v>433</v>
      </c>
      <c r="G291" s="5" t="s">
        <v>1495</v>
      </c>
      <c r="H291" s="2" t="s">
        <v>1470</v>
      </c>
      <c r="I291" s="2" t="s">
        <v>44</v>
      </c>
      <c r="J291" s="2" t="s">
        <v>30</v>
      </c>
      <c r="K291" s="2">
        <v>27401</v>
      </c>
      <c r="L291" s="2" t="s">
        <v>45</v>
      </c>
      <c r="M291" s="2" t="s">
        <v>1496</v>
      </c>
      <c r="N291" s="5" t="s">
        <v>1472</v>
      </c>
    </row>
    <row r="292" spans="1:14" s="2" customFormat="1">
      <c r="A292" s="5" t="s">
        <v>5175</v>
      </c>
      <c r="B292" s="2" t="s">
        <v>129</v>
      </c>
      <c r="C292" s="2" t="s">
        <v>1489</v>
      </c>
      <c r="D292" s="2" t="s">
        <v>1490</v>
      </c>
      <c r="E292" s="16" t="s">
        <v>1469</v>
      </c>
      <c r="F292" s="5" t="s">
        <v>433</v>
      </c>
      <c r="G292" s="5" t="s">
        <v>1491</v>
      </c>
      <c r="H292" s="2" t="s">
        <v>1470</v>
      </c>
      <c r="I292" s="2" t="s">
        <v>44</v>
      </c>
      <c r="J292" s="2" t="s">
        <v>30</v>
      </c>
      <c r="K292" s="2">
        <v>27401</v>
      </c>
      <c r="L292" s="2" t="s">
        <v>45</v>
      </c>
      <c r="M292" s="2" t="s">
        <v>1492</v>
      </c>
      <c r="N292" s="5" t="s">
        <v>1472</v>
      </c>
    </row>
    <row r="293" spans="1:14" s="2" customFormat="1">
      <c r="A293" s="5" t="s">
        <v>5175</v>
      </c>
      <c r="B293" s="2" t="s">
        <v>1504</v>
      </c>
      <c r="C293" s="4" t="s">
        <v>330</v>
      </c>
      <c r="D293" s="4" t="s">
        <v>1505</v>
      </c>
      <c r="E293" s="5" t="str">
        <f>HYPERLINK("https://twitter.com/DBattagliaNR","@DBattagliaNR")</f>
        <v>@DBattagliaNR</v>
      </c>
      <c r="F293" s="5" t="s">
        <v>433</v>
      </c>
      <c r="G293" s="5" t="str">
        <f>HYPERLINK("mailto:danielle.battaglia@greensboro.com","danielle.battaglia@greensboro.com")</f>
        <v>danielle.battaglia@greensboro.com</v>
      </c>
      <c r="H293" s="2" t="s">
        <v>1470</v>
      </c>
      <c r="I293" s="2" t="s">
        <v>44</v>
      </c>
      <c r="J293" s="2" t="s">
        <v>30</v>
      </c>
      <c r="K293" s="2">
        <v>27401</v>
      </c>
      <c r="L293" s="2" t="s">
        <v>45</v>
      </c>
      <c r="M293" s="2" t="s">
        <v>1487</v>
      </c>
      <c r="N293" s="5" t="s">
        <v>1472</v>
      </c>
    </row>
    <row r="294" spans="1:14" s="2" customFormat="1">
      <c r="A294" s="5" t="s">
        <v>5175</v>
      </c>
      <c r="B294" s="2" t="s">
        <v>1497</v>
      </c>
      <c r="C294" s="4" t="s">
        <v>1498</v>
      </c>
      <c r="D294" s="4" t="s">
        <v>1499</v>
      </c>
      <c r="E294" s="16" t="s">
        <v>1469</v>
      </c>
      <c r="F294" s="5" t="s">
        <v>433</v>
      </c>
      <c r="G294" s="5" t="s">
        <v>1500</v>
      </c>
      <c r="H294" s="2" t="s">
        <v>1470</v>
      </c>
      <c r="I294" s="2" t="s">
        <v>44</v>
      </c>
      <c r="J294" s="2" t="s">
        <v>30</v>
      </c>
      <c r="K294" s="2">
        <v>27601</v>
      </c>
      <c r="L294" s="2" t="s">
        <v>45</v>
      </c>
      <c r="M294" s="2" t="s">
        <v>1501</v>
      </c>
      <c r="N294" s="5" t="s">
        <v>1472</v>
      </c>
    </row>
    <row r="295" spans="1:14" s="2" customFormat="1">
      <c r="A295" s="5" t="s">
        <v>5175</v>
      </c>
      <c r="B295" s="2" t="s">
        <v>170</v>
      </c>
      <c r="C295" s="2" t="s">
        <v>5174</v>
      </c>
      <c r="D295" s="2" t="s">
        <v>1502</v>
      </c>
      <c r="E295" s="5" t="str">
        <f>HYPERLINK("https://twitter.com/NewsandRecord","@NewsandRecord")</f>
        <v>@NewsandRecord</v>
      </c>
      <c r="F295" s="5" t="s">
        <v>433</v>
      </c>
      <c r="G295" s="5" t="str">
        <f>HYPERLINK("mailto:dick.barron@greensboro.com","dick.barron@greensboro.com")</f>
        <v>dick.barron@greensboro.com</v>
      </c>
      <c r="L295" s="2" t="s">
        <v>178</v>
      </c>
      <c r="M295" s="2" t="s">
        <v>1503</v>
      </c>
      <c r="N295" s="5"/>
    </row>
    <row r="296" spans="1:14" s="2" customFormat="1">
      <c r="A296" s="5" t="s">
        <v>5175</v>
      </c>
      <c r="B296" s="2" t="s">
        <v>1483</v>
      </c>
      <c r="C296" s="2" t="s">
        <v>1484</v>
      </c>
      <c r="D296" s="2" t="s">
        <v>1485</v>
      </c>
      <c r="E296" s="16" t="s">
        <v>1469</v>
      </c>
      <c r="F296" s="5" t="s">
        <v>433</v>
      </c>
      <c r="G296" s="5" t="s">
        <v>1486</v>
      </c>
      <c r="H296" s="2" t="s">
        <v>1470</v>
      </c>
      <c r="I296" s="2" t="s">
        <v>44</v>
      </c>
      <c r="J296" s="2" t="s">
        <v>30</v>
      </c>
      <c r="K296" s="2">
        <v>27401</v>
      </c>
      <c r="L296" s="2" t="s">
        <v>45</v>
      </c>
      <c r="M296" s="2" t="s">
        <v>1487</v>
      </c>
      <c r="N296" s="5" t="s">
        <v>1472</v>
      </c>
    </row>
    <row r="297" spans="1:14" s="2" customFormat="1">
      <c r="A297" s="5" t="s">
        <v>5175</v>
      </c>
      <c r="B297" s="2" t="s">
        <v>1467</v>
      </c>
      <c r="C297" s="2" t="s">
        <v>485</v>
      </c>
      <c r="D297" s="2" t="s">
        <v>1468</v>
      </c>
      <c r="E297" s="16" t="s">
        <v>1469</v>
      </c>
      <c r="F297" s="5" t="s">
        <v>433</v>
      </c>
      <c r="G297" s="5" t="str">
        <f>HYPERLINK("mailto:jennifer.fernandez@greensboro.com","jennifer.fernandez@greensboro.com")</f>
        <v>jennifer.fernandez@greensboro.com</v>
      </c>
      <c r="H297" s="2" t="s">
        <v>1470</v>
      </c>
      <c r="I297" s="2" t="s">
        <v>44</v>
      </c>
      <c r="J297" s="2" t="s">
        <v>30</v>
      </c>
      <c r="K297" s="2">
        <v>27401</v>
      </c>
      <c r="L297" s="2" t="s">
        <v>45</v>
      </c>
      <c r="M297" s="2" t="s">
        <v>1471</v>
      </c>
      <c r="N297" s="5" t="s">
        <v>1472</v>
      </c>
    </row>
    <row r="298" spans="1:14" s="2" customFormat="1">
      <c r="A298" s="5" t="s">
        <v>5175</v>
      </c>
      <c r="B298" s="2" t="s">
        <v>1506</v>
      </c>
      <c r="C298" s="2" t="s">
        <v>1507</v>
      </c>
      <c r="D298" s="2" t="s">
        <v>1508</v>
      </c>
      <c r="E298" s="16" t="s">
        <v>1469</v>
      </c>
      <c r="F298" s="5" t="s">
        <v>433</v>
      </c>
      <c r="G298" s="5" t="s">
        <v>1509</v>
      </c>
      <c r="H298" s="2" t="s">
        <v>1470</v>
      </c>
      <c r="I298" s="2" t="s">
        <v>44</v>
      </c>
      <c r="J298" s="2" t="s">
        <v>30</v>
      </c>
      <c r="K298" s="2">
        <v>27401</v>
      </c>
      <c r="L298" s="2" t="s">
        <v>45</v>
      </c>
      <c r="M298" s="2" t="s">
        <v>1510</v>
      </c>
      <c r="N298" s="5" t="s">
        <v>1472</v>
      </c>
    </row>
    <row r="299" spans="1:14" s="2" customFormat="1">
      <c r="A299" s="5" t="s">
        <v>5175</v>
      </c>
      <c r="B299" s="2" t="s">
        <v>1513</v>
      </c>
      <c r="C299" s="2" t="s">
        <v>246</v>
      </c>
      <c r="D299" s="2" t="s">
        <v>1514</v>
      </c>
      <c r="E299" s="5" t="str">
        <f>HYPERLINK("https://twitter.com/johnnewsomnr?lang=en","@JohnNewsomNR")</f>
        <v>@JohnNewsomNR</v>
      </c>
      <c r="F299" s="5" t="s">
        <v>433</v>
      </c>
      <c r="G299" s="5" t="str">
        <f>HYPERLINK("mailto:john.newsom@greensboro.com","john.newsom@greensboro.com")</f>
        <v>john.newsom@greensboro.com</v>
      </c>
      <c r="H299" s="2" t="s">
        <v>1470</v>
      </c>
      <c r="I299" s="2" t="s">
        <v>44</v>
      </c>
      <c r="J299" s="2" t="s">
        <v>30</v>
      </c>
      <c r="K299" s="2">
        <v>27401</v>
      </c>
      <c r="L299" s="2" t="s">
        <v>45</v>
      </c>
      <c r="M299" s="2" t="s">
        <v>1515</v>
      </c>
      <c r="N299" s="5" t="s">
        <v>1472</v>
      </c>
    </row>
    <row r="300" spans="1:14" s="2" customFormat="1">
      <c r="A300" s="5" t="s">
        <v>5175</v>
      </c>
      <c r="B300" s="2" t="s">
        <v>1479</v>
      </c>
      <c r="C300" s="4" t="s">
        <v>195</v>
      </c>
      <c r="D300" s="4" t="s">
        <v>1480</v>
      </c>
      <c r="E300" s="16" t="s">
        <v>1469</v>
      </c>
      <c r="F300" s="5" t="s">
        <v>433</v>
      </c>
      <c r="G300" s="16" t="s">
        <v>1481</v>
      </c>
      <c r="H300" s="2" t="s">
        <v>1470</v>
      </c>
      <c r="I300" s="2" t="s">
        <v>44</v>
      </c>
      <c r="J300" s="2" t="s">
        <v>30</v>
      </c>
      <c r="K300" s="2">
        <v>27601</v>
      </c>
      <c r="L300" s="2" t="s">
        <v>45</v>
      </c>
      <c r="M300" s="2" t="s">
        <v>1482</v>
      </c>
      <c r="N300" s="5" t="s">
        <v>1472</v>
      </c>
    </row>
    <row r="301" spans="1:14" s="2" customFormat="1">
      <c r="A301" s="5" t="s">
        <v>5175</v>
      </c>
      <c r="B301" s="2" t="s">
        <v>1467</v>
      </c>
      <c r="C301" s="2" t="s">
        <v>1174</v>
      </c>
      <c r="D301" s="2" t="s">
        <v>1477</v>
      </c>
      <c r="E301" s="16" t="s">
        <v>1469</v>
      </c>
      <c r="F301" s="5" t="s">
        <v>433</v>
      </c>
      <c r="G301" s="5" t="str">
        <f>HYPERLINK("mailto:mike.kernels@greensboro.com","mike.kernels@greensboro.com")</f>
        <v>mike.kernels@greensboro.com</v>
      </c>
      <c r="H301" s="2" t="s">
        <v>1470</v>
      </c>
      <c r="I301" s="2" t="s">
        <v>44</v>
      </c>
      <c r="J301" s="2" t="s">
        <v>30</v>
      </c>
      <c r="K301" s="2">
        <v>27401</v>
      </c>
      <c r="L301" s="2" t="s">
        <v>45</v>
      </c>
      <c r="M301" s="2" t="s">
        <v>1478</v>
      </c>
      <c r="N301" s="5" t="s">
        <v>1472</v>
      </c>
    </row>
    <row r="302" spans="1:14" s="2" customFormat="1">
      <c r="A302" s="5" t="s">
        <v>5175</v>
      </c>
      <c r="B302" s="2" t="s">
        <v>602</v>
      </c>
      <c r="C302" s="2" t="s">
        <v>520</v>
      </c>
      <c r="D302" s="4" t="s">
        <v>1511</v>
      </c>
      <c r="E302" s="5" t="str">
        <f>HYPERLINK("https://twitter.com/nmclaughlinNR","@nmclaughlinNR")</f>
        <v>@nmclaughlinNR</v>
      </c>
      <c r="F302" s="5" t="s">
        <v>433</v>
      </c>
      <c r="G302" s="5" t="str">
        <f>HYPERLINK("mailto:nancy.mclaughlin@greensboro.com","nancy.mclaughlin@greensboro.com")</f>
        <v>nancy.mclaughlin@greensboro.com</v>
      </c>
      <c r="H302" s="2" t="s">
        <v>1470</v>
      </c>
      <c r="I302" s="2" t="s">
        <v>44</v>
      </c>
      <c r="J302" s="2" t="s">
        <v>30</v>
      </c>
      <c r="K302" s="2">
        <v>27401</v>
      </c>
      <c r="L302" s="2" t="s">
        <v>45</v>
      </c>
      <c r="M302" s="2" t="s">
        <v>1512</v>
      </c>
      <c r="N302" s="5" t="s">
        <v>1472</v>
      </c>
    </row>
    <row r="303" spans="1:14" s="2" customFormat="1">
      <c r="A303" s="5" t="s">
        <v>5175</v>
      </c>
      <c r="B303" s="2" t="s">
        <v>461</v>
      </c>
      <c r="C303" s="2" t="s">
        <v>1377</v>
      </c>
      <c r="D303" s="2" t="s">
        <v>1502</v>
      </c>
      <c r="E303" s="5" t="str">
        <f>HYPERLINK("https://twitter.com/barronbiznr?lang=en","@barronbiznr")</f>
        <v>@barronbiznr</v>
      </c>
      <c r="F303" s="5" t="s">
        <v>433</v>
      </c>
      <c r="G303" s="5" t="str">
        <f>HYPERLINK("mailto:dick.barron@greensboro.com","dick.barron@greensboro.com")</f>
        <v>dick.barron@greensboro.com</v>
      </c>
      <c r="H303" s="2" t="s">
        <v>1470</v>
      </c>
      <c r="I303" s="2" t="s">
        <v>44</v>
      </c>
      <c r="J303" s="2" t="s">
        <v>30</v>
      </c>
      <c r="K303" s="2">
        <v>27401</v>
      </c>
      <c r="L303" s="2" t="s">
        <v>45</v>
      </c>
      <c r="M303" s="2" t="s">
        <v>1503</v>
      </c>
      <c r="N303" s="16" t="s">
        <v>1472</v>
      </c>
    </row>
    <row r="304" spans="1:14" s="2" customFormat="1">
      <c r="A304" s="5" t="s">
        <v>5175</v>
      </c>
      <c r="B304" s="2" t="s">
        <v>1516</v>
      </c>
      <c r="C304" s="2" t="s">
        <v>1517</v>
      </c>
      <c r="D304" s="2" t="s">
        <v>1518</v>
      </c>
      <c r="E304" s="5" t="str">
        <f>HYPERLINK("https://twitter.com/taftwirebacknr?lang=en","@TaftWirebackNR")</f>
        <v>@TaftWirebackNR</v>
      </c>
      <c r="F304" s="5" t="s">
        <v>433</v>
      </c>
      <c r="G304" s="5" t="str">
        <f>HYPERLINK("mailto:taft.wireback@greensboro.com","taft.wireback@greensboro.com")</f>
        <v>taft.wireback@greensboro.com</v>
      </c>
      <c r="H304" s="2" t="s">
        <v>1470</v>
      </c>
      <c r="I304" s="2" t="s">
        <v>44</v>
      </c>
      <c r="J304" s="2" t="s">
        <v>30</v>
      </c>
      <c r="K304" s="2">
        <v>27401</v>
      </c>
      <c r="L304" s="2" t="s">
        <v>45</v>
      </c>
      <c r="M304" s="2" t="s">
        <v>1519</v>
      </c>
      <c r="N304" s="5" t="s">
        <v>1472</v>
      </c>
    </row>
    <row r="305" spans="1:14" s="2" customFormat="1">
      <c r="A305" s="5" t="s">
        <v>5175</v>
      </c>
      <c r="B305" s="2" t="s">
        <v>49</v>
      </c>
      <c r="C305" s="4"/>
      <c r="D305" s="4"/>
      <c r="E305" s="5" t="str">
        <f>HYPERLINK("https://twitter.com/NewsandRecord","@NewsandRecord")</f>
        <v>@NewsandRecord</v>
      </c>
      <c r="F305" s="5" t="s">
        <v>433</v>
      </c>
      <c r="G305" s="5" t="str">
        <f>HYPERLINK("mailto:edpage@greensboro.com","edpage@greensboro.com")</f>
        <v>edpage@greensboro.com</v>
      </c>
      <c r="H305" s="2" t="s">
        <v>1470</v>
      </c>
      <c r="I305" s="2" t="s">
        <v>44</v>
      </c>
      <c r="J305" s="2" t="s">
        <v>30</v>
      </c>
      <c r="K305" s="2">
        <v>27401</v>
      </c>
      <c r="L305" s="2" t="s">
        <v>45</v>
      </c>
      <c r="M305" s="2" t="s">
        <v>1488</v>
      </c>
      <c r="N305" s="5" t="s">
        <v>1472</v>
      </c>
    </row>
    <row r="306" spans="1:14" s="2" customFormat="1">
      <c r="A306" s="5" t="s">
        <v>5175</v>
      </c>
      <c r="B306" s="2" t="s">
        <v>68</v>
      </c>
      <c r="C306" s="4"/>
      <c r="D306" s="4"/>
      <c r="E306" s="5" t="str">
        <f>HYPERLINK("https://twitter.com/NewsandRecord","@NewsandRecord")</f>
        <v>@NewsandRecord</v>
      </c>
      <c r="F306" s="5" t="s">
        <v>433</v>
      </c>
      <c r="G306" s="5" t="str">
        <f>HYPERLINK("mailto:newsonline@greensboro.com","newsonline@greensboro.com")</f>
        <v>newsonline@greensboro.com</v>
      </c>
      <c r="H306" s="2" t="s">
        <v>1470</v>
      </c>
      <c r="I306" s="2" t="s">
        <v>44</v>
      </c>
      <c r="J306" s="2" t="s">
        <v>30</v>
      </c>
      <c r="K306" s="2">
        <v>27401</v>
      </c>
      <c r="L306" s="2" t="s">
        <v>45</v>
      </c>
      <c r="M306" s="2" t="s">
        <v>1493</v>
      </c>
      <c r="N306" s="5" t="s">
        <v>1472</v>
      </c>
    </row>
    <row r="307" spans="1:14" s="2" customFormat="1">
      <c r="A307" s="5" t="s">
        <v>1520</v>
      </c>
      <c r="B307" s="2" t="s">
        <v>170</v>
      </c>
      <c r="C307" s="2" t="s">
        <v>1533</v>
      </c>
      <c r="D307" s="2" t="s">
        <v>1261</v>
      </c>
      <c r="E307" s="16" t="s">
        <v>5203</v>
      </c>
      <c r="F307" s="5" t="s">
        <v>433</v>
      </c>
      <c r="G307" s="16" t="s">
        <v>1534</v>
      </c>
      <c r="H307" s="2" t="s">
        <v>1521</v>
      </c>
      <c r="I307" s="2" t="s">
        <v>1522</v>
      </c>
      <c r="J307" s="2" t="s">
        <v>30</v>
      </c>
      <c r="K307" s="2">
        <v>28655</v>
      </c>
      <c r="L307" s="2" t="s">
        <v>1523</v>
      </c>
      <c r="M307" s="2" t="s">
        <v>1535</v>
      </c>
      <c r="N307" s="16" t="s">
        <v>1525</v>
      </c>
    </row>
    <row r="308" spans="1:14" s="2" customFormat="1">
      <c r="A308" s="5" t="s">
        <v>1520</v>
      </c>
      <c r="B308" s="2" t="s">
        <v>1536</v>
      </c>
      <c r="C308" s="2" t="s">
        <v>1537</v>
      </c>
      <c r="D308" s="2" t="s">
        <v>1538</v>
      </c>
      <c r="E308" s="5" t="str">
        <f>HYPERLINK("https://twitter.com/MNH_JonelleB","@MNH_JonelleB")</f>
        <v>@MNH_JonelleB</v>
      </c>
      <c r="F308" s="5" t="s">
        <v>433</v>
      </c>
      <c r="G308" s="5" t="str">
        <f>HYPERLINK("mailto:jbobak@morganton.com","jbobak@morganton.com")</f>
        <v>jbobak@morganton.com</v>
      </c>
      <c r="H308" s="2" t="s">
        <v>1521</v>
      </c>
      <c r="I308" s="2" t="s">
        <v>1522</v>
      </c>
      <c r="J308" s="2" t="s">
        <v>30</v>
      </c>
      <c r="K308" s="2">
        <v>28655</v>
      </c>
      <c r="L308" s="2" t="s">
        <v>1523</v>
      </c>
      <c r="M308" s="2" t="s">
        <v>1539</v>
      </c>
      <c r="N308" s="16" t="s">
        <v>1525</v>
      </c>
    </row>
    <row r="309" spans="1:14" s="2" customFormat="1">
      <c r="A309" s="5" t="s">
        <v>1520</v>
      </c>
      <c r="B309" s="2" t="s">
        <v>170</v>
      </c>
      <c r="C309" s="2" t="s">
        <v>80</v>
      </c>
      <c r="D309" s="2" t="s">
        <v>1526</v>
      </c>
      <c r="E309" s="16" t="s">
        <v>5203</v>
      </c>
      <c r="F309" s="5" t="s">
        <v>433</v>
      </c>
      <c r="G309" s="5" t="str">
        <f>HYPERLINK("mailto:jepley@morganton.com","jepley@morganton.com")</f>
        <v>jepley@morganton.com</v>
      </c>
      <c r="H309" s="2" t="s">
        <v>1521</v>
      </c>
      <c r="I309" s="2" t="s">
        <v>1522</v>
      </c>
      <c r="J309" s="2" t="s">
        <v>30</v>
      </c>
      <c r="K309" s="2">
        <v>28655</v>
      </c>
      <c r="L309" s="2" t="s">
        <v>1523</v>
      </c>
      <c r="M309" s="2" t="s">
        <v>1527</v>
      </c>
      <c r="N309" s="16" t="s">
        <v>1525</v>
      </c>
    </row>
    <row r="310" spans="1:14" s="2" customFormat="1">
      <c r="A310" s="5" t="s">
        <v>1520</v>
      </c>
      <c r="B310" s="2" t="s">
        <v>90</v>
      </c>
      <c r="C310" s="2" t="s">
        <v>809</v>
      </c>
      <c r="D310" s="2" t="s">
        <v>1347</v>
      </c>
      <c r="E310" s="5" t="str">
        <f>HYPERLINK("https://twitter.com/MorgantonEditor","@MorgantonEditor")</f>
        <v>@MorgantonEditor</v>
      </c>
      <c r="F310" s="5" t="s">
        <v>433</v>
      </c>
      <c r="G310" s="5" t="str">
        <f>HYPERLINK("mailto:lwall@morganton.com","lwall@morganton.com")</f>
        <v>lwall@morganton.com</v>
      </c>
      <c r="H310" s="2" t="s">
        <v>1521</v>
      </c>
      <c r="I310" s="2" t="s">
        <v>1522</v>
      </c>
      <c r="J310" s="2" t="s">
        <v>30</v>
      </c>
      <c r="K310" s="2">
        <v>28655</v>
      </c>
      <c r="L310" s="2" t="s">
        <v>1523</v>
      </c>
      <c r="M310" s="2" t="s">
        <v>1524</v>
      </c>
      <c r="N310" s="16" t="s">
        <v>1525</v>
      </c>
    </row>
    <row r="311" spans="1:14" s="2" customFormat="1">
      <c r="A311" s="5" t="s">
        <v>1520</v>
      </c>
      <c r="B311" s="2" t="s">
        <v>170</v>
      </c>
      <c r="C311" s="2" t="s">
        <v>878</v>
      </c>
      <c r="D311" s="2" t="s">
        <v>1531</v>
      </c>
      <c r="E311" s="5" t="str">
        <f>HYPERLINK("https://twitter.com/McBrayerMNH","@McBrayerMNH")</f>
        <v>@McBrayerMNH</v>
      </c>
      <c r="F311" s="5" t="s">
        <v>433</v>
      </c>
      <c r="G311" s="5" t="str">
        <f>HYPERLINK("mailto:smcbrayer@morganton.com","smcbrayer@morganton.com")</f>
        <v>smcbrayer@morganton.com</v>
      </c>
      <c r="H311" s="2" t="s">
        <v>1521</v>
      </c>
      <c r="I311" s="2" t="s">
        <v>1522</v>
      </c>
      <c r="J311" s="2" t="s">
        <v>30</v>
      </c>
      <c r="K311" s="2">
        <v>28655</v>
      </c>
      <c r="L311" s="2" t="s">
        <v>1523</v>
      </c>
      <c r="M311" s="2" t="s">
        <v>1532</v>
      </c>
      <c r="N311" s="16" t="s">
        <v>1525</v>
      </c>
    </row>
    <row r="312" spans="1:14" s="2" customFormat="1">
      <c r="A312" s="5" t="s">
        <v>1520</v>
      </c>
      <c r="B312" s="2" t="s">
        <v>170</v>
      </c>
      <c r="C312" s="2" t="s">
        <v>1079</v>
      </c>
      <c r="D312" s="2" t="s">
        <v>1528</v>
      </c>
      <c r="E312" s="5" t="str">
        <f>HYPERLINK("https://twitter.com/tammiegercken","@tammiegercken")</f>
        <v>@tammiegercken</v>
      </c>
      <c r="F312" s="5" t="s">
        <v>433</v>
      </c>
      <c r="G312" s="16" t="s">
        <v>1529</v>
      </c>
      <c r="H312" s="2" t="s">
        <v>1521</v>
      </c>
      <c r="I312" s="2" t="s">
        <v>1522</v>
      </c>
      <c r="J312" s="2" t="s">
        <v>30</v>
      </c>
      <c r="K312" s="2">
        <v>28655</v>
      </c>
      <c r="L312" s="2" t="s">
        <v>1523</v>
      </c>
      <c r="M312" s="2" t="s">
        <v>1530</v>
      </c>
      <c r="N312" s="16" t="s">
        <v>1525</v>
      </c>
    </row>
    <row r="313" spans="1:14" s="2" customFormat="1">
      <c r="A313" s="5" t="s">
        <v>1540</v>
      </c>
      <c r="B313" s="2" t="s">
        <v>68</v>
      </c>
      <c r="C313" s="2" t="s">
        <v>15</v>
      </c>
      <c r="D313" s="4"/>
      <c r="E313" s="10" t="str">
        <f>HYPERLINK("https://twitter.com/newstopic","@newstopic")</f>
        <v>@newstopic</v>
      </c>
      <c r="F313" s="5" t="s">
        <v>433</v>
      </c>
      <c r="G313" s="5" t="str">
        <f>HYPERLINK("mailto:news@newstopic.net","news@newstopic.net")</f>
        <v>news@newstopic.net</v>
      </c>
      <c r="H313" s="2" t="s">
        <v>1541</v>
      </c>
      <c r="I313" s="2" t="s">
        <v>1171</v>
      </c>
      <c r="J313" s="2" t="s">
        <v>30</v>
      </c>
      <c r="K313" s="2">
        <v>28645</v>
      </c>
      <c r="L313" s="2" t="s">
        <v>1542</v>
      </c>
      <c r="N313" s="16" t="s">
        <v>1543</v>
      </c>
    </row>
    <row r="314" spans="1:14" s="2" customFormat="1">
      <c r="A314" s="5" t="s">
        <v>1540</v>
      </c>
      <c r="B314" s="2" t="s">
        <v>719</v>
      </c>
      <c r="C314" s="2" t="s">
        <v>1549</v>
      </c>
      <c r="D314" s="2" t="s">
        <v>1550</v>
      </c>
      <c r="E314" s="16" t="s">
        <v>1546</v>
      </c>
      <c r="F314" s="5" t="s">
        <v>433</v>
      </c>
      <c r="G314" s="5" t="s">
        <v>1551</v>
      </c>
      <c r="H314" s="2" t="s">
        <v>1541</v>
      </c>
      <c r="I314" s="2" t="s">
        <v>1171</v>
      </c>
      <c r="J314" s="2" t="s">
        <v>30</v>
      </c>
      <c r="K314" s="2">
        <v>28645</v>
      </c>
      <c r="L314" s="2" t="s">
        <v>1542</v>
      </c>
      <c r="M314" s="2" t="s">
        <v>1552</v>
      </c>
      <c r="N314" s="16" t="s">
        <v>1543</v>
      </c>
    </row>
    <row r="315" spans="1:14" s="2" customFormat="1">
      <c r="A315" s="5" t="s">
        <v>1540</v>
      </c>
      <c r="B315" s="2" t="s">
        <v>353</v>
      </c>
      <c r="C315" s="2" t="s">
        <v>1544</v>
      </c>
      <c r="D315" s="2" t="s">
        <v>1545</v>
      </c>
      <c r="E315" s="16" t="s">
        <v>1546</v>
      </c>
      <c r="F315" s="5" t="s">
        <v>433</v>
      </c>
      <c r="G315" s="5" t="s">
        <v>1547</v>
      </c>
      <c r="H315" s="2" t="s">
        <v>1541</v>
      </c>
      <c r="I315" s="2" t="s">
        <v>1171</v>
      </c>
      <c r="J315" s="2" t="s">
        <v>30</v>
      </c>
      <c r="K315" s="2">
        <v>28645</v>
      </c>
      <c r="L315" s="2" t="s">
        <v>1542</v>
      </c>
      <c r="M315" s="2" t="s">
        <v>1548</v>
      </c>
      <c r="N315" s="5" t="s">
        <v>1543</v>
      </c>
    </row>
    <row r="316" spans="1:14" s="2" customFormat="1">
      <c r="A316" s="5" t="s">
        <v>1540</v>
      </c>
      <c r="B316" s="2" t="s">
        <v>1336</v>
      </c>
      <c r="C316" s="2" t="s">
        <v>1553</v>
      </c>
      <c r="D316" s="2" t="s">
        <v>1554</v>
      </c>
      <c r="E316" s="10" t="str">
        <f>HYPERLINK("https://twitter.com/KaraFohner","@KaraFohner")</f>
        <v>@KaraFohner</v>
      </c>
      <c r="F316" s="5" t="s">
        <v>433</v>
      </c>
      <c r="G316" s="5" t="str">
        <f>HYPERLINK("mailto:kfohner@newstopicnews.com","kfohner@newstopicnews.com")</f>
        <v>kfohner@newstopicnews.com</v>
      </c>
      <c r="H316" s="2" t="s">
        <v>1541</v>
      </c>
      <c r="I316" s="2" t="s">
        <v>1171</v>
      </c>
      <c r="J316" s="2" t="s">
        <v>30</v>
      </c>
      <c r="K316" s="2">
        <v>28645</v>
      </c>
      <c r="L316" s="2" t="s">
        <v>1542</v>
      </c>
      <c r="M316" s="2" t="s">
        <v>1555</v>
      </c>
      <c r="N316" s="5" t="s">
        <v>1543</v>
      </c>
    </row>
    <row r="317" spans="1:14" s="2" customFormat="1">
      <c r="A317" s="5" t="s">
        <v>1556</v>
      </c>
      <c r="B317" s="2" t="s">
        <v>798</v>
      </c>
      <c r="C317" s="2" t="s">
        <v>1557</v>
      </c>
      <c r="D317" s="2" t="s">
        <v>1558</v>
      </c>
      <c r="E317" s="16" t="s">
        <v>1559</v>
      </c>
      <c r="F317" s="5" t="s">
        <v>433</v>
      </c>
      <c r="G317" s="5" t="str">
        <f>HYPERLINK("mailto:onenews@observernewsonline.com","onenews@observernewsonline.com")</f>
        <v>onenews@observernewsonline.com</v>
      </c>
      <c r="H317" s="2" t="s">
        <v>1560</v>
      </c>
      <c r="I317" s="2" t="s">
        <v>1561</v>
      </c>
      <c r="J317" s="2" t="s">
        <v>30</v>
      </c>
      <c r="K317" s="2">
        <v>28658</v>
      </c>
      <c r="L317" s="2" t="s">
        <v>1562</v>
      </c>
      <c r="M317" s="2" t="s">
        <v>1563</v>
      </c>
      <c r="N317" s="16" t="s">
        <v>1564</v>
      </c>
    </row>
    <row r="318" spans="1:14" s="2" customFormat="1">
      <c r="A318" s="5" t="s">
        <v>1565</v>
      </c>
      <c r="B318" s="2" t="s">
        <v>673</v>
      </c>
      <c r="C318" s="2" t="s">
        <v>92</v>
      </c>
      <c r="D318" s="2" t="s">
        <v>1574</v>
      </c>
      <c r="E318" s="16" t="s">
        <v>1567</v>
      </c>
      <c r="F318" s="5" t="s">
        <v>433</v>
      </c>
      <c r="G318" s="16" t="s">
        <v>1575</v>
      </c>
      <c r="H318" s="2" t="s">
        <v>1569</v>
      </c>
      <c r="I318" s="2" t="s">
        <v>1570</v>
      </c>
      <c r="J318" s="2" t="s">
        <v>30</v>
      </c>
      <c r="K318" s="2">
        <v>28379</v>
      </c>
      <c r="L318" s="2" t="s">
        <v>1571</v>
      </c>
      <c r="M318" s="2" t="s">
        <v>1576</v>
      </c>
      <c r="N318" s="16" t="s">
        <v>1573</v>
      </c>
    </row>
    <row r="319" spans="1:14" s="2" customFormat="1">
      <c r="A319" s="5" t="s">
        <v>1565</v>
      </c>
      <c r="B319" s="2" t="s">
        <v>90</v>
      </c>
      <c r="C319" s="2" t="s">
        <v>622</v>
      </c>
      <c r="D319" s="2" t="s">
        <v>1566</v>
      </c>
      <c r="E319" s="16" t="s">
        <v>1567</v>
      </c>
      <c r="F319" s="5" t="s">
        <v>433</v>
      </c>
      <c r="G319" s="16" t="s">
        <v>1568</v>
      </c>
      <c r="H319" s="2" t="s">
        <v>1569</v>
      </c>
      <c r="I319" s="2" t="s">
        <v>1570</v>
      </c>
      <c r="J319" s="2" t="s">
        <v>30</v>
      </c>
      <c r="K319" s="2">
        <v>28379</v>
      </c>
      <c r="L319" s="2" t="s">
        <v>1571</v>
      </c>
      <c r="M319" s="2" t="s">
        <v>1572</v>
      </c>
      <c r="N319" s="16" t="s">
        <v>1573</v>
      </c>
    </row>
    <row r="320" spans="1:14" s="2" customFormat="1">
      <c r="A320" s="5" t="s">
        <v>1565</v>
      </c>
      <c r="B320" s="2" t="s">
        <v>49</v>
      </c>
      <c r="C320" s="4"/>
      <c r="D320" s="4"/>
      <c r="E320" s="5" t="str">
        <f>HYPERLINK("https://twitter.com/RCDailyJournal","@RCDailyJournal")</f>
        <v>@RCDailyJournal</v>
      </c>
      <c r="F320" s="5" t="s">
        <v>433</v>
      </c>
      <c r="G320" s="5" t="str">
        <f>HYPERLINK("mailto:wtoler@civitasmedia.com","wtoler@civitasmedia.com")</f>
        <v>wtoler@civitasmedia.com</v>
      </c>
      <c r="H320" s="2" t="s">
        <v>1569</v>
      </c>
      <c r="I320" s="2" t="s">
        <v>1570</v>
      </c>
      <c r="J320" s="2" t="s">
        <v>30</v>
      </c>
      <c r="K320" s="2">
        <v>28379</v>
      </c>
      <c r="L320" s="2" t="s">
        <v>1571</v>
      </c>
      <c r="M320" s="2" t="s">
        <v>1577</v>
      </c>
      <c r="N320" s="5" t="s">
        <v>1573</v>
      </c>
    </row>
    <row r="321" spans="1:14" s="2" customFormat="1">
      <c r="A321" s="5" t="s">
        <v>1565</v>
      </c>
      <c r="B321" s="2" t="s">
        <v>68</v>
      </c>
      <c r="C321" s="4"/>
      <c r="D321" s="4"/>
      <c r="E321" s="5" t="str">
        <f>HYPERLINK("https://twitter.com/RCDailyJournal","@RCDailyJournal")</f>
        <v>@RCDailyJournal</v>
      </c>
      <c r="F321" s="5" t="s">
        <v>433</v>
      </c>
      <c r="G321" s="5" t="str">
        <f>HYPERLINK("mailto:news@civitasmedia.com","news@civitasmedia.com")</f>
        <v>news@civitasmedia.com</v>
      </c>
      <c r="H321" s="2" t="s">
        <v>1569</v>
      </c>
      <c r="I321" s="2" t="s">
        <v>1570</v>
      </c>
      <c r="J321" s="2" t="s">
        <v>30</v>
      </c>
      <c r="K321" s="2">
        <v>28379</v>
      </c>
      <c r="L321" s="4" t="s">
        <v>1571</v>
      </c>
      <c r="M321" s="2" t="s">
        <v>1577</v>
      </c>
      <c r="N321" s="5" t="s">
        <v>1573</v>
      </c>
    </row>
    <row r="322" spans="1:14" s="2" customFormat="1">
      <c r="A322" s="5" t="s">
        <v>1578</v>
      </c>
      <c r="B322" s="2" t="s">
        <v>353</v>
      </c>
      <c r="C322" s="2" t="s">
        <v>1589</v>
      </c>
      <c r="D322" s="2" t="s">
        <v>1117</v>
      </c>
      <c r="E322" s="16" t="s">
        <v>1580</v>
      </c>
      <c r="F322" s="5" t="s">
        <v>433</v>
      </c>
      <c r="G322" s="16" t="s">
        <v>1590</v>
      </c>
      <c r="H322" s="2" t="s">
        <v>1582</v>
      </c>
      <c r="I322" s="2" t="s">
        <v>1583</v>
      </c>
      <c r="J322" s="2" t="s">
        <v>30</v>
      </c>
      <c r="K322" s="2">
        <v>28359</v>
      </c>
      <c r="L322" s="2" t="s">
        <v>368</v>
      </c>
      <c r="M322" s="2" t="s">
        <v>1591</v>
      </c>
      <c r="N322" s="5" t="s">
        <v>1585</v>
      </c>
    </row>
    <row r="323" spans="1:14" s="2" customFormat="1">
      <c r="A323" s="5" t="s">
        <v>1578</v>
      </c>
      <c r="B323" s="2" t="s">
        <v>90</v>
      </c>
      <c r="C323" s="2" t="s">
        <v>1579</v>
      </c>
      <c r="D323" s="2" t="s">
        <v>609</v>
      </c>
      <c r="E323" s="16" t="s">
        <v>1580</v>
      </c>
      <c r="F323" s="5" t="s">
        <v>433</v>
      </c>
      <c r="G323" s="16" t="s">
        <v>1581</v>
      </c>
      <c r="H323" s="2" t="s">
        <v>1582</v>
      </c>
      <c r="I323" s="2" t="s">
        <v>1583</v>
      </c>
      <c r="J323" s="2" t="s">
        <v>30</v>
      </c>
      <c r="K323" s="2">
        <v>28359</v>
      </c>
      <c r="L323" s="2" t="s">
        <v>368</v>
      </c>
      <c r="M323" s="2" t="s">
        <v>1584</v>
      </c>
      <c r="N323" s="16" t="s">
        <v>1585</v>
      </c>
    </row>
    <row r="324" spans="1:14" s="2" customFormat="1">
      <c r="A324" s="5" t="s">
        <v>1578</v>
      </c>
      <c r="B324" s="2" t="s">
        <v>684</v>
      </c>
      <c r="C324" s="2" t="s">
        <v>1319</v>
      </c>
      <c r="D324" s="2" t="s">
        <v>1596</v>
      </c>
      <c r="E324" s="16" t="s">
        <v>1580</v>
      </c>
      <c r="F324" s="5" t="s">
        <v>433</v>
      </c>
      <c r="G324" s="5" t="s">
        <v>1597</v>
      </c>
      <c r="H324" s="2" t="s">
        <v>1582</v>
      </c>
      <c r="I324" s="2" t="s">
        <v>1583</v>
      </c>
      <c r="J324" s="2" t="s">
        <v>30</v>
      </c>
      <c r="K324" s="2">
        <v>28359</v>
      </c>
      <c r="L324" s="2" t="s">
        <v>368</v>
      </c>
      <c r="M324" s="2" t="s">
        <v>1598</v>
      </c>
      <c r="N324" s="16" t="s">
        <v>1585</v>
      </c>
    </row>
    <row r="325" spans="1:14" s="2" customFormat="1">
      <c r="A325" s="5" t="s">
        <v>1578</v>
      </c>
      <c r="B325" s="2" t="s">
        <v>170</v>
      </c>
      <c r="C325" s="2" t="s">
        <v>1592</v>
      </c>
      <c r="D325" s="2" t="s">
        <v>1593</v>
      </c>
      <c r="E325" s="16" t="s">
        <v>1580</v>
      </c>
      <c r="F325" s="5" t="s">
        <v>433</v>
      </c>
      <c r="G325" s="16" t="s">
        <v>1594</v>
      </c>
      <c r="H325" s="2" t="s">
        <v>1582</v>
      </c>
      <c r="I325" s="2" t="s">
        <v>1583</v>
      </c>
      <c r="J325" s="2" t="s">
        <v>30</v>
      </c>
      <c r="K325" s="2">
        <v>28359</v>
      </c>
      <c r="L325" s="2" t="s">
        <v>368</v>
      </c>
      <c r="M325" s="2" t="s">
        <v>1595</v>
      </c>
      <c r="N325" s="16" t="s">
        <v>1585</v>
      </c>
    </row>
    <row r="326" spans="1:14" s="2" customFormat="1">
      <c r="A326" s="5" t="s">
        <v>1578</v>
      </c>
      <c r="B326" s="2" t="s">
        <v>123</v>
      </c>
      <c r="C326" s="4" t="s">
        <v>1586</v>
      </c>
      <c r="D326" s="4" t="s">
        <v>422</v>
      </c>
      <c r="E326" s="16" t="s">
        <v>1580</v>
      </c>
      <c r="F326" s="5" t="s">
        <v>433</v>
      </c>
      <c r="G326" s="16" t="s">
        <v>1587</v>
      </c>
      <c r="H326" s="2" t="s">
        <v>1582</v>
      </c>
      <c r="I326" s="2" t="s">
        <v>1583</v>
      </c>
      <c r="J326" s="2" t="s">
        <v>30</v>
      </c>
      <c r="K326" s="2">
        <v>28359</v>
      </c>
      <c r="L326" s="2" t="s">
        <v>368</v>
      </c>
      <c r="M326" s="2" t="s">
        <v>1588</v>
      </c>
      <c r="N326" s="5" t="s">
        <v>1585</v>
      </c>
    </row>
    <row r="327" spans="1:14" s="2" customFormat="1">
      <c r="A327" s="5" t="s">
        <v>1599</v>
      </c>
      <c r="B327" s="2" t="s">
        <v>719</v>
      </c>
      <c r="C327" s="4" t="s">
        <v>1613</v>
      </c>
      <c r="D327" s="4" t="s">
        <v>1614</v>
      </c>
      <c r="E327" s="5" t="str">
        <f>HYPERLINK("https://twitter.com/aharper_RMT","@aharper_RMT")</f>
        <v>@aharper_RMT</v>
      </c>
      <c r="F327" s="5" t="s">
        <v>433</v>
      </c>
      <c r="G327" s="5" t="str">
        <f>HYPERLINK("mailto:aharper@rmtelegram.com","aharper@rmtelegram.com")</f>
        <v>aharper@rmtelegram.com</v>
      </c>
      <c r="H327" s="2" t="s">
        <v>1603</v>
      </c>
      <c r="I327" s="2" t="s">
        <v>282</v>
      </c>
      <c r="J327" s="2" t="s">
        <v>30</v>
      </c>
      <c r="K327" s="2">
        <v>27804</v>
      </c>
      <c r="L327" s="2" t="s">
        <v>284</v>
      </c>
      <c r="M327" s="2" t="s">
        <v>1615</v>
      </c>
      <c r="N327" s="5" t="s">
        <v>1605</v>
      </c>
    </row>
    <row r="328" spans="1:14" s="2" customFormat="1">
      <c r="A328" s="5" t="s">
        <v>1599</v>
      </c>
      <c r="B328" s="2" t="s">
        <v>90</v>
      </c>
      <c r="C328" s="2" t="s">
        <v>1600</v>
      </c>
      <c r="D328" s="2" t="s">
        <v>1601</v>
      </c>
      <c r="E328" s="5" t="str">
        <f>HYPERLINK("https://twitter.com/aharper_RMT","@aharper_RMT")</f>
        <v>@aharper_RMT</v>
      </c>
      <c r="F328" s="5" t="s">
        <v>433</v>
      </c>
      <c r="G328" s="5" t="s">
        <v>1602</v>
      </c>
      <c r="H328" s="2" t="s">
        <v>1603</v>
      </c>
      <c r="I328" s="2" t="s">
        <v>282</v>
      </c>
      <c r="J328" s="2" t="s">
        <v>30</v>
      </c>
      <c r="K328" s="2">
        <v>27804</v>
      </c>
      <c r="L328" s="2" t="s">
        <v>284</v>
      </c>
      <c r="M328" s="2" t="s">
        <v>1604</v>
      </c>
      <c r="N328" s="5" t="s">
        <v>1605</v>
      </c>
    </row>
    <row r="329" spans="1:14" s="2" customFormat="1">
      <c r="A329" s="5" t="s">
        <v>1599</v>
      </c>
      <c r="B329" s="2" t="s">
        <v>353</v>
      </c>
      <c r="C329" s="2" t="s">
        <v>1607</v>
      </c>
      <c r="D329" s="2" t="s">
        <v>1608</v>
      </c>
      <c r="E329" s="5" t="str">
        <f>HYPERLINK("https://twitter.com/aharper_RMT","@aharper_RMT")</f>
        <v>@aharper_RMT</v>
      </c>
      <c r="F329" s="5" t="s">
        <v>433</v>
      </c>
      <c r="G329" s="16" t="s">
        <v>1609</v>
      </c>
      <c r="H329" s="2" t="s">
        <v>1603</v>
      </c>
      <c r="I329" s="2" t="s">
        <v>282</v>
      </c>
      <c r="J329" s="2" t="s">
        <v>30</v>
      </c>
      <c r="K329" s="2">
        <v>27804</v>
      </c>
      <c r="L329" s="2" t="s">
        <v>284</v>
      </c>
      <c r="M329" s="2" t="s">
        <v>1610</v>
      </c>
      <c r="N329" s="5" t="s">
        <v>1605</v>
      </c>
    </row>
    <row r="330" spans="1:14" s="2" customFormat="1">
      <c r="A330" s="5" t="s">
        <v>1599</v>
      </c>
      <c r="B330" s="2" t="s">
        <v>629</v>
      </c>
      <c r="C330" s="2" t="s">
        <v>1616</v>
      </c>
      <c r="D330" s="2" t="s">
        <v>1617</v>
      </c>
      <c r="E330" s="5" t="str">
        <f>HYPERLINK("https://twitter.com/ljkay_rmt","@ljkay_rmt")</f>
        <v>@ljkay_rmt</v>
      </c>
      <c r="F330" s="5" t="s">
        <v>433</v>
      </c>
      <c r="G330" s="5" t="str">
        <f>HYPERLINK("mailto:lkay@rmtelegram.com","lkay@rmtelegram.com")</f>
        <v>lkay@rmtelegram.com</v>
      </c>
      <c r="H330" s="2" t="s">
        <v>1603</v>
      </c>
      <c r="I330" s="2" t="s">
        <v>282</v>
      </c>
      <c r="J330" s="2" t="s">
        <v>30</v>
      </c>
      <c r="K330" s="2">
        <v>27804</v>
      </c>
      <c r="L330" s="2" t="s">
        <v>284</v>
      </c>
      <c r="M330" s="2" t="s">
        <v>1618</v>
      </c>
      <c r="N330" s="5" t="s">
        <v>1605</v>
      </c>
    </row>
    <row r="331" spans="1:14" s="2" customFormat="1">
      <c r="A331" s="5" t="s">
        <v>1599</v>
      </c>
      <c r="B331" s="2" t="s">
        <v>938</v>
      </c>
      <c r="C331" s="2" t="s">
        <v>275</v>
      </c>
      <c r="D331" s="2" t="s">
        <v>716</v>
      </c>
      <c r="E331" s="5" t="str">
        <f>HYPERLINK("https://twitter.com/telegramreports","@telegramreports")</f>
        <v>@telegramreports</v>
      </c>
      <c r="F331" s="5" t="s">
        <v>433</v>
      </c>
      <c r="G331" s="5" t="s">
        <v>1611</v>
      </c>
      <c r="H331" s="2" t="s">
        <v>1603</v>
      </c>
      <c r="I331" s="2" t="s">
        <v>282</v>
      </c>
      <c r="J331" s="2" t="s">
        <v>30</v>
      </c>
      <c r="K331" s="2">
        <v>27804</v>
      </c>
      <c r="L331" s="2" t="s">
        <v>284</v>
      </c>
      <c r="M331" s="2" t="s">
        <v>1612</v>
      </c>
      <c r="N331" s="16" t="s">
        <v>1605</v>
      </c>
    </row>
    <row r="332" spans="1:14" s="2" customFormat="1">
      <c r="A332" s="5" t="s">
        <v>1599</v>
      </c>
      <c r="B332" s="2" t="s">
        <v>49</v>
      </c>
      <c r="C332" s="4"/>
      <c r="D332" s="4"/>
      <c r="E332" s="5" t="str">
        <f>HYPERLINK("https://twitter.com/telegramreports","@telegramreports")</f>
        <v>@telegramreports</v>
      </c>
      <c r="F332" s="5" t="s">
        <v>433</v>
      </c>
      <c r="G332" s="5" t="str">
        <f>HYPERLINK("mailto:jherrin@rmtelegram.com","jherrin@rmtelegram.com")</f>
        <v>jherrin@rmtelegram.com</v>
      </c>
      <c r="H332" s="2" t="s">
        <v>1603</v>
      </c>
      <c r="I332" s="2" t="s">
        <v>282</v>
      </c>
      <c r="J332" s="2" t="s">
        <v>30</v>
      </c>
      <c r="K332" s="2">
        <v>27804</v>
      </c>
      <c r="L332" s="2" t="s">
        <v>284</v>
      </c>
      <c r="M332" s="2" t="s">
        <v>1606</v>
      </c>
      <c r="N332" s="5" t="s">
        <v>1605</v>
      </c>
    </row>
    <row r="333" spans="1:14" s="2" customFormat="1">
      <c r="A333" s="5" t="s">
        <v>1599</v>
      </c>
      <c r="B333" s="2" t="s">
        <v>452</v>
      </c>
      <c r="E333" s="5" t="str">
        <f>HYPERLINK("https://twitter.com/telegramreports","@telegramreports")</f>
        <v>@telegramreports</v>
      </c>
      <c r="F333" s="5" t="s">
        <v>433</v>
      </c>
      <c r="G333" s="5" t="str">
        <f>HYPERLINK("mailto:jherrin@rmtelegram.com","jherrin@rmtelegram.com")</f>
        <v>jherrin@rmtelegram.com</v>
      </c>
      <c r="H333" s="2" t="s">
        <v>1603</v>
      </c>
      <c r="I333" s="2" t="s">
        <v>282</v>
      </c>
      <c r="J333" s="2" t="s">
        <v>30</v>
      </c>
      <c r="K333" s="2">
        <v>27804</v>
      </c>
      <c r="L333" s="2" t="s">
        <v>284</v>
      </c>
      <c r="M333" s="2" t="s">
        <v>1606</v>
      </c>
      <c r="N333" s="5" t="s">
        <v>1605</v>
      </c>
    </row>
    <row r="334" spans="1:14" s="2" customFormat="1">
      <c r="A334" s="5" t="s">
        <v>1619</v>
      </c>
      <c r="B334" s="2" t="s">
        <v>684</v>
      </c>
      <c r="C334" s="4" t="s">
        <v>1642</v>
      </c>
      <c r="D334" s="4" t="s">
        <v>1643</v>
      </c>
      <c r="E334" s="5" t="str">
        <f>HYPERLINK("https://twitter.com/salisburypost","@salisburypost")</f>
        <v>@salisburypost</v>
      </c>
      <c r="F334" s="5" t="s">
        <v>433</v>
      </c>
      <c r="G334" s="16" t="s">
        <v>1644</v>
      </c>
      <c r="H334" s="2" t="s">
        <v>1621</v>
      </c>
      <c r="I334" s="2" t="s">
        <v>1622</v>
      </c>
      <c r="J334" s="2" t="s">
        <v>30</v>
      </c>
      <c r="K334" s="2">
        <v>28144</v>
      </c>
      <c r="L334" s="2" t="s">
        <v>1623</v>
      </c>
      <c r="M334" s="2" t="s">
        <v>1641</v>
      </c>
      <c r="N334" s="5" t="s">
        <v>1625</v>
      </c>
    </row>
    <row r="335" spans="1:14" s="2" customFormat="1">
      <c r="A335" s="5" t="s">
        <v>1619</v>
      </c>
      <c r="B335" s="2" t="s">
        <v>866</v>
      </c>
      <c r="C335" s="4" t="s">
        <v>1631</v>
      </c>
      <c r="D335" s="4" t="s">
        <v>1632</v>
      </c>
      <c r="E335" s="12" t="str">
        <f>HYPERLINK("https://twitter.com/dpssalpost","@dpssalpost")</f>
        <v>@dpssalpost</v>
      </c>
      <c r="F335" s="5" t="s">
        <v>433</v>
      </c>
      <c r="G335" s="12" t="str">
        <f>HYPERLINK("mailto:deirdre.smith@salisburypost.com","deirdre.smith@salisburypost.com")</f>
        <v>deirdre.smith@salisburypost.com</v>
      </c>
      <c r="H335" s="4" t="s">
        <v>1621</v>
      </c>
      <c r="I335" s="2" t="s">
        <v>1622</v>
      </c>
      <c r="J335" s="2" t="s">
        <v>30</v>
      </c>
      <c r="K335" s="2">
        <v>28144</v>
      </c>
      <c r="L335" s="2" t="s">
        <v>1623</v>
      </c>
      <c r="M335" s="4" t="s">
        <v>1633</v>
      </c>
      <c r="N335" s="5" t="s">
        <v>1625</v>
      </c>
    </row>
    <row r="336" spans="1:14" s="2" customFormat="1">
      <c r="A336" s="5" t="s">
        <v>1619</v>
      </c>
      <c r="B336" s="2" t="s">
        <v>90</v>
      </c>
      <c r="C336" s="2" t="s">
        <v>1337</v>
      </c>
      <c r="D336" s="2" t="s">
        <v>1626</v>
      </c>
      <c r="E336" s="16" t="s">
        <v>1627</v>
      </c>
      <c r="F336" s="5" t="s">
        <v>433</v>
      </c>
      <c r="G336" s="16" t="s">
        <v>1628</v>
      </c>
      <c r="H336" s="2" t="s">
        <v>1621</v>
      </c>
      <c r="I336" s="2" t="s">
        <v>1622</v>
      </c>
      <c r="J336" s="2" t="s">
        <v>30</v>
      </c>
      <c r="K336" s="2">
        <v>28144</v>
      </c>
      <c r="L336" s="2" t="s">
        <v>1623</v>
      </c>
      <c r="M336" s="2" t="s">
        <v>1629</v>
      </c>
      <c r="N336" s="16" t="s">
        <v>1625</v>
      </c>
    </row>
    <row r="337" spans="1:15" s="2" customFormat="1">
      <c r="A337" s="5" t="s">
        <v>1619</v>
      </c>
      <c r="B337" s="2" t="s">
        <v>684</v>
      </c>
      <c r="C337" s="4" t="s">
        <v>1645</v>
      </c>
      <c r="D337" s="4" t="s">
        <v>1646</v>
      </c>
      <c r="E337" s="5" t="str">
        <f>HYPERLINK("https://twitter.com/salisburypost","@salisburypost")</f>
        <v>@salisburypost</v>
      </c>
      <c r="F337" s="5" t="s">
        <v>433</v>
      </c>
      <c r="G337" s="16" t="s">
        <v>1647</v>
      </c>
      <c r="H337" s="2" t="s">
        <v>1621</v>
      </c>
      <c r="I337" s="2" t="s">
        <v>1622</v>
      </c>
      <c r="J337" s="2" t="s">
        <v>30</v>
      </c>
      <c r="K337" s="2">
        <v>28144</v>
      </c>
      <c r="L337" s="2" t="s">
        <v>1623</v>
      </c>
      <c r="M337" s="2" t="s">
        <v>1641</v>
      </c>
      <c r="N337" s="5" t="s">
        <v>1625</v>
      </c>
    </row>
    <row r="338" spans="1:15" s="2" customFormat="1">
      <c r="A338" s="5" t="s">
        <v>1619</v>
      </c>
      <c r="B338" s="2" t="s">
        <v>903</v>
      </c>
      <c r="C338" s="2" t="s">
        <v>589</v>
      </c>
      <c r="D338" s="2" t="s">
        <v>1620</v>
      </c>
      <c r="E338" s="5" t="str">
        <f>HYPERLINK("https://twitter.com/markwineka","@markwineka")</f>
        <v>@markwineka</v>
      </c>
      <c r="F338" s="5" t="s">
        <v>433</v>
      </c>
      <c r="G338" s="5" t="str">
        <f>HYPERLINK("mailto:?subject=","mark.wineka@salisburypost.com")</f>
        <v>mark.wineka@salisburypost.com</v>
      </c>
      <c r="H338" s="2" t="s">
        <v>1621</v>
      </c>
      <c r="I338" s="2" t="s">
        <v>1622</v>
      </c>
      <c r="J338" s="2" t="s">
        <v>30</v>
      </c>
      <c r="K338" s="2">
        <v>28144</v>
      </c>
      <c r="L338" s="2" t="s">
        <v>1623</v>
      </c>
      <c r="M338" s="2" t="s">
        <v>1624</v>
      </c>
      <c r="N338" s="5" t="s">
        <v>1625</v>
      </c>
    </row>
    <row r="339" spans="1:15" s="2" customFormat="1">
      <c r="A339" s="5" t="s">
        <v>1619</v>
      </c>
      <c r="B339" s="2" t="s">
        <v>719</v>
      </c>
      <c r="C339" s="4" t="s">
        <v>1056</v>
      </c>
      <c r="D339" s="4" t="s">
        <v>1638</v>
      </c>
      <c r="E339" s="16" t="s">
        <v>1639</v>
      </c>
      <c r="F339" s="5" t="s">
        <v>433</v>
      </c>
      <c r="G339" s="16" t="s">
        <v>1640</v>
      </c>
      <c r="H339" s="2" t="s">
        <v>1621</v>
      </c>
      <c r="I339" s="2" t="s">
        <v>1622</v>
      </c>
      <c r="J339" s="2" t="s">
        <v>30</v>
      </c>
      <c r="K339" s="2">
        <v>28144</v>
      </c>
      <c r="L339" s="2" t="s">
        <v>1623</v>
      </c>
      <c r="M339" s="2" t="s">
        <v>1641</v>
      </c>
      <c r="N339" s="5" t="s">
        <v>1625</v>
      </c>
    </row>
    <row r="340" spans="1:15" s="2" customFormat="1">
      <c r="A340" s="5" t="s">
        <v>1619</v>
      </c>
      <c r="B340" s="2" t="s">
        <v>583</v>
      </c>
      <c r="C340" s="2" t="s">
        <v>1635</v>
      </c>
      <c r="D340" s="2" t="s">
        <v>1636</v>
      </c>
      <c r="E340" s="5" t="str">
        <f>HYPERLINK("https://twitter.com/salpostpotts?lang=en","@salpostpotts")</f>
        <v>@salpostpotts</v>
      </c>
      <c r="F340" s="5" t="s">
        <v>433</v>
      </c>
      <c r="G340" s="5" t="str">
        <f>HYPERLINK("mailto:shavonne.walker@salisburypost.com","shavonne.walker@salisburypost.com")</f>
        <v>shavonne.walker@salisburypost.com</v>
      </c>
      <c r="H340" s="2" t="s">
        <v>1621</v>
      </c>
      <c r="I340" s="2" t="s">
        <v>1622</v>
      </c>
      <c r="J340" s="2" t="s">
        <v>30</v>
      </c>
      <c r="K340" s="2">
        <v>28144</v>
      </c>
      <c r="L340" s="2" t="s">
        <v>1623</v>
      </c>
      <c r="M340" s="2" t="s">
        <v>1637</v>
      </c>
      <c r="N340" s="5" t="s">
        <v>1625</v>
      </c>
    </row>
    <row r="341" spans="1:15" s="2" customFormat="1">
      <c r="A341" s="5" t="s">
        <v>1619</v>
      </c>
      <c r="B341" s="2" t="s">
        <v>49</v>
      </c>
      <c r="C341" s="4"/>
      <c r="D341" s="4"/>
      <c r="E341" s="5" t="str">
        <f>HYPERLINK("https://twitter.com/salisburypost","@salisburypost")</f>
        <v>@salisburypost</v>
      </c>
      <c r="F341" s="5" t="s">
        <v>433</v>
      </c>
      <c r="G341" s="5" t="str">
        <f>HYPERLINK("mailto:letters@salisburypost.com","letters@salisburypost.com")</f>
        <v>letters@salisburypost.com</v>
      </c>
      <c r="H341" s="2" t="s">
        <v>1621</v>
      </c>
      <c r="I341" s="2" t="s">
        <v>1622</v>
      </c>
      <c r="J341" s="2" t="s">
        <v>30</v>
      </c>
      <c r="K341" s="2">
        <v>28144</v>
      </c>
      <c r="L341" s="2" t="s">
        <v>1623</v>
      </c>
      <c r="M341" s="2" t="s">
        <v>1630</v>
      </c>
      <c r="N341" s="5" t="s">
        <v>1625</v>
      </c>
    </row>
    <row r="342" spans="1:15" s="2" customFormat="1">
      <c r="A342" s="5" t="s">
        <v>1619</v>
      </c>
      <c r="B342" s="2" t="s">
        <v>68</v>
      </c>
      <c r="C342" s="4"/>
      <c r="D342" s="4"/>
      <c r="E342" s="5" t="str">
        <f>HYPERLINK("https://twitter.com/salisburypost","@salisburypost")</f>
        <v>@salisburypost</v>
      </c>
      <c r="F342" s="5" t="s">
        <v>433</v>
      </c>
      <c r="G342" s="5" t="str">
        <f>HYPERLINK("mailto:news@salisburypost.com","news@salisburypost.com")</f>
        <v>news@salisburypost.com</v>
      </c>
      <c r="H342" s="2" t="s">
        <v>1621</v>
      </c>
      <c r="I342" s="2" t="s">
        <v>1634</v>
      </c>
      <c r="J342" s="2" t="s">
        <v>30</v>
      </c>
      <c r="K342" s="2">
        <v>28144</v>
      </c>
      <c r="L342" s="2" t="s">
        <v>1623</v>
      </c>
      <c r="M342" s="2" t="s">
        <v>1630</v>
      </c>
      <c r="N342" s="5" t="s">
        <v>1625</v>
      </c>
    </row>
    <row r="343" spans="1:15" s="2" customFormat="1">
      <c r="A343" s="5" t="s">
        <v>1648</v>
      </c>
      <c r="B343" s="2" t="s">
        <v>170</v>
      </c>
      <c r="C343" s="4" t="s">
        <v>1659</v>
      </c>
      <c r="D343" s="4" t="s">
        <v>666</v>
      </c>
      <c r="E343" s="16" t="s">
        <v>1650</v>
      </c>
      <c r="F343" s="5" t="s">
        <v>433</v>
      </c>
      <c r="G343" s="5" t="str">
        <f>HYPERLINK("mailto:cjordan@clintonnc.com","cjordan@clintonnc.com")</f>
        <v>cjordan@clintonnc.com</v>
      </c>
      <c r="H343" s="2" t="s">
        <v>1651</v>
      </c>
      <c r="I343" s="2" t="s">
        <v>1652</v>
      </c>
      <c r="J343" s="2" t="s">
        <v>30</v>
      </c>
      <c r="K343" s="2">
        <v>28328</v>
      </c>
      <c r="L343" s="2" t="s">
        <v>1653</v>
      </c>
      <c r="M343" s="2" t="s">
        <v>1660</v>
      </c>
      <c r="N343" s="5" t="s">
        <v>1655</v>
      </c>
    </row>
    <row r="344" spans="1:15" s="2" customFormat="1">
      <c r="A344" s="5" t="s">
        <v>1648</v>
      </c>
      <c r="B344" s="2" t="s">
        <v>129</v>
      </c>
      <c r="C344" s="2" t="s">
        <v>701</v>
      </c>
      <c r="D344" s="2" t="s">
        <v>1657</v>
      </c>
      <c r="E344" s="5" t="str">
        <f>HYPERLINK("https://twitter.com/sampsonind?lang=en","@SampsonInd")</f>
        <v>@SampsonInd</v>
      </c>
      <c r="F344" s="5" t="s">
        <v>433</v>
      </c>
      <c r="G344" s="5" t="str">
        <f>HYPERLINK("mailto:cberendt@clintonnc.com","cberendt@clintonnc.com")</f>
        <v>cberendt@clintonnc.com</v>
      </c>
      <c r="H344" s="2" t="s">
        <v>1651</v>
      </c>
      <c r="I344" s="2" t="s">
        <v>1652</v>
      </c>
      <c r="J344" s="2" t="s">
        <v>30</v>
      </c>
      <c r="K344" s="2">
        <v>28328</v>
      </c>
      <c r="L344" s="2" t="s">
        <v>1653</v>
      </c>
      <c r="M344" s="2" t="s">
        <v>1658</v>
      </c>
      <c r="N344" s="16" t="s">
        <v>1655</v>
      </c>
    </row>
    <row r="345" spans="1:15" s="2" customFormat="1">
      <c r="A345" s="5" t="s">
        <v>1648</v>
      </c>
      <c r="B345" s="2" t="s">
        <v>798</v>
      </c>
      <c r="C345" s="2" t="s">
        <v>537</v>
      </c>
      <c r="D345" s="2" t="s">
        <v>1649</v>
      </c>
      <c r="E345" s="16" t="s">
        <v>1650</v>
      </c>
      <c r="F345" s="5" t="s">
        <v>433</v>
      </c>
      <c r="G345" s="5" t="str">
        <f>HYPERLINK("mailto:smatthews@civitasmedia.com","smatthews@civitasmedia.com")</f>
        <v>smatthews@civitasmedia.com</v>
      </c>
      <c r="H345" s="2" t="s">
        <v>1651</v>
      </c>
      <c r="I345" s="2" t="s">
        <v>1652</v>
      </c>
      <c r="J345" s="2" t="s">
        <v>30</v>
      </c>
      <c r="K345" s="2">
        <v>28328</v>
      </c>
      <c r="L345" s="2" t="s">
        <v>1653</v>
      </c>
      <c r="M345" s="2" t="s">
        <v>1654</v>
      </c>
      <c r="N345" s="5" t="s">
        <v>1655</v>
      </c>
    </row>
    <row r="346" spans="1:15" s="2" customFormat="1">
      <c r="A346" s="5" t="s">
        <v>1648</v>
      </c>
      <c r="B346" s="2" t="s">
        <v>49</v>
      </c>
      <c r="C346" s="4"/>
      <c r="D346" s="4"/>
      <c r="E346" s="5" t="str">
        <f>HYPERLINK("https://twitter.com/SampsonInd","@SampsonInd")</f>
        <v>@SampsonInd</v>
      </c>
      <c r="F346" s="5" t="s">
        <v>433</v>
      </c>
      <c r="G346" s="5" t="str">
        <f>HYPERLINK("mailto:smatthews@civitasmedia.com","smatthews@civitasmedia.com")</f>
        <v>smatthews@civitasmedia.com</v>
      </c>
      <c r="H346" s="2" t="s">
        <v>1651</v>
      </c>
      <c r="I346" s="2" t="s">
        <v>1652</v>
      </c>
      <c r="J346" s="2" t="s">
        <v>30</v>
      </c>
      <c r="K346" s="2">
        <v>28328</v>
      </c>
      <c r="L346" s="2" t="s">
        <v>1653</v>
      </c>
      <c r="M346" s="2" t="s">
        <v>1656</v>
      </c>
      <c r="N346" s="5" t="s">
        <v>1655</v>
      </c>
    </row>
    <row r="347" spans="1:15" s="2" customFormat="1">
      <c r="A347" s="5" t="s">
        <v>1648</v>
      </c>
      <c r="B347" s="2" t="s">
        <v>68</v>
      </c>
      <c r="C347" s="4"/>
      <c r="D347" s="4"/>
      <c r="E347" s="5" t="str">
        <f>HYPERLINK("https://twitter.com/SampsonInd","@SampsonInd")</f>
        <v>@SampsonInd</v>
      </c>
      <c r="F347" s="5" t="s">
        <v>433</v>
      </c>
      <c r="G347" s="5" t="str">
        <f>HYPERLINK("mailto:smatthews@civitasmedia.com","smatthews@civitasmedia.com")</f>
        <v>smatthews@civitasmedia.com</v>
      </c>
      <c r="H347" s="2" t="s">
        <v>1651</v>
      </c>
      <c r="I347" s="2" t="s">
        <v>1652</v>
      </c>
      <c r="J347" s="2" t="s">
        <v>30</v>
      </c>
      <c r="K347" s="2">
        <v>28328</v>
      </c>
      <c r="L347" s="2" t="s">
        <v>1653</v>
      </c>
      <c r="M347" s="2" t="s">
        <v>1656</v>
      </c>
      <c r="N347" s="5" t="s">
        <v>1655</v>
      </c>
    </row>
    <row r="348" spans="1:15" s="2" customFormat="1">
      <c r="A348" s="5" t="s">
        <v>1661</v>
      </c>
      <c r="B348" s="2" t="s">
        <v>1679</v>
      </c>
      <c r="C348" s="2" t="s">
        <v>1053</v>
      </c>
      <c r="D348" s="2" t="s">
        <v>1680</v>
      </c>
      <c r="E348" s="16" t="s">
        <v>1669</v>
      </c>
      <c r="F348" s="5" t="s">
        <v>433</v>
      </c>
      <c r="G348" s="16" t="s">
        <v>1681</v>
      </c>
      <c r="H348" s="2" t="s">
        <v>1662</v>
      </c>
      <c r="I348" s="2" t="s">
        <v>1663</v>
      </c>
      <c r="J348" s="2" t="s">
        <v>30</v>
      </c>
      <c r="K348" s="2">
        <v>27330</v>
      </c>
      <c r="L348" s="2" t="s">
        <v>1664</v>
      </c>
      <c r="M348" s="2" t="s">
        <v>1682</v>
      </c>
      <c r="N348" s="16" t="s">
        <v>1666</v>
      </c>
    </row>
    <row r="349" spans="1:15" s="2" customFormat="1">
      <c r="A349" s="5" t="s">
        <v>1661</v>
      </c>
      <c r="B349" s="2" t="s">
        <v>90</v>
      </c>
      <c r="C349" s="2" t="s">
        <v>1667</v>
      </c>
      <c r="D349" s="2" t="s">
        <v>1668</v>
      </c>
      <c r="E349" s="16" t="s">
        <v>1669</v>
      </c>
      <c r="F349" s="10" t="s">
        <v>433</v>
      </c>
      <c r="G349" s="16" t="s">
        <v>1670</v>
      </c>
      <c r="H349" s="2" t="s">
        <v>1662</v>
      </c>
      <c r="I349" s="4" t="s">
        <v>1663</v>
      </c>
      <c r="J349" s="4" t="s">
        <v>30</v>
      </c>
      <c r="K349" s="4">
        <v>27330</v>
      </c>
      <c r="L349" s="4" t="s">
        <v>1664</v>
      </c>
      <c r="M349" s="2" t="s">
        <v>1671</v>
      </c>
      <c r="N349" s="5" t="s">
        <v>1666</v>
      </c>
      <c r="O349" s="4"/>
    </row>
    <row r="350" spans="1:15" s="2" customFormat="1">
      <c r="A350" s="5" t="s">
        <v>1661</v>
      </c>
      <c r="B350" s="2" t="s">
        <v>170</v>
      </c>
      <c r="C350" s="4" t="s">
        <v>1675</v>
      </c>
      <c r="D350" s="4" t="s">
        <v>1676</v>
      </c>
      <c r="E350" s="16" t="s">
        <v>1669</v>
      </c>
      <c r="F350" s="5" t="s">
        <v>433</v>
      </c>
      <c r="G350" s="16" t="s">
        <v>1677</v>
      </c>
      <c r="H350" s="2" t="s">
        <v>1662</v>
      </c>
      <c r="I350" s="2" t="s">
        <v>1663</v>
      </c>
      <c r="J350" s="2" t="s">
        <v>30</v>
      </c>
      <c r="K350" s="2">
        <v>27330</v>
      </c>
      <c r="L350" s="2" t="s">
        <v>1664</v>
      </c>
      <c r="M350" s="2" t="s">
        <v>1678</v>
      </c>
      <c r="N350" s="5" t="s">
        <v>1666</v>
      </c>
    </row>
    <row r="351" spans="1:15" s="2" customFormat="1">
      <c r="A351" s="5" t="s">
        <v>1661</v>
      </c>
      <c r="B351" s="2" t="s">
        <v>353</v>
      </c>
      <c r="C351" s="2" t="s">
        <v>1197</v>
      </c>
      <c r="D351" s="2" t="s">
        <v>1672</v>
      </c>
      <c r="E351" s="16" t="s">
        <v>1669</v>
      </c>
      <c r="F351" s="5" t="s">
        <v>433</v>
      </c>
      <c r="G351" s="16" t="s">
        <v>1673</v>
      </c>
      <c r="H351" s="2" t="s">
        <v>1662</v>
      </c>
      <c r="I351" s="2" t="s">
        <v>1663</v>
      </c>
      <c r="J351" s="2" t="s">
        <v>30</v>
      </c>
      <c r="K351" s="2">
        <v>27330</v>
      </c>
      <c r="L351" s="2" t="s">
        <v>1664</v>
      </c>
      <c r="M351" s="2" t="s">
        <v>1674</v>
      </c>
      <c r="N351" s="5" t="s">
        <v>1666</v>
      </c>
    </row>
    <row r="352" spans="1:15" s="2" customFormat="1">
      <c r="A352" s="5" t="s">
        <v>1661</v>
      </c>
      <c r="B352" s="2" t="s">
        <v>138</v>
      </c>
      <c r="C352" s="2" t="s">
        <v>1683</v>
      </c>
      <c r="D352" s="2" t="s">
        <v>948</v>
      </c>
      <c r="E352" s="16" t="s">
        <v>1669</v>
      </c>
      <c r="F352" s="5" t="s">
        <v>433</v>
      </c>
      <c r="G352" s="16" t="s">
        <v>1684</v>
      </c>
      <c r="H352" s="2" t="s">
        <v>1662</v>
      </c>
      <c r="I352" s="2" t="s">
        <v>1663</v>
      </c>
      <c r="J352" s="2" t="s">
        <v>30</v>
      </c>
      <c r="K352" s="2">
        <v>27330</v>
      </c>
      <c r="L352" s="2" t="s">
        <v>1664</v>
      </c>
      <c r="M352" s="2" t="s">
        <v>1682</v>
      </c>
      <c r="N352" s="16" t="s">
        <v>1666</v>
      </c>
    </row>
    <row r="353" spans="1:14" s="2" customFormat="1">
      <c r="A353" s="5" t="s">
        <v>1661</v>
      </c>
      <c r="B353" s="2" t="s">
        <v>49</v>
      </c>
      <c r="C353" s="4"/>
      <c r="D353" s="4"/>
      <c r="E353" s="5" t="str">
        <f>HYPERLINK("https://twitter.com/SanfordHerald","@SanfordHerald")</f>
        <v>@SanfordHerald</v>
      </c>
      <c r="F353" s="5" t="s">
        <v>433</v>
      </c>
      <c r="G353" s="5" t="str">
        <f>HYPERLINK("mailto:editor@sanfordherald.com","editor@sanfordherald.com")</f>
        <v>editor@sanfordherald.com</v>
      </c>
      <c r="H353" s="2" t="s">
        <v>1662</v>
      </c>
      <c r="I353" s="2" t="s">
        <v>1663</v>
      </c>
      <c r="J353" s="2" t="s">
        <v>30</v>
      </c>
      <c r="K353" s="2">
        <v>27330</v>
      </c>
      <c r="L353" s="2" t="s">
        <v>1664</v>
      </c>
      <c r="M353" s="2" t="s">
        <v>1665</v>
      </c>
      <c r="N353" s="5" t="s">
        <v>1666</v>
      </c>
    </row>
    <row r="354" spans="1:14" s="2" customFormat="1">
      <c r="A354" s="5" t="s">
        <v>1661</v>
      </c>
      <c r="B354" s="2" t="s">
        <v>68</v>
      </c>
      <c r="C354" s="4"/>
      <c r="D354" s="4"/>
      <c r="E354" s="5" t="str">
        <f>HYPERLINK("https://twitter.com/SanfordHerald","@SanfordHerald")</f>
        <v>@SanfordHerald</v>
      </c>
      <c r="F354" s="5" t="s">
        <v>433</v>
      </c>
      <c r="G354" s="5" t="str">
        <f>HYPERLINK("mailto:news@sanfordherald.com","news@sanfordherald.com")</f>
        <v>news@sanfordherald.com</v>
      </c>
      <c r="H354" s="2" t="s">
        <v>1662</v>
      </c>
      <c r="I354" s="2" t="s">
        <v>1663</v>
      </c>
      <c r="J354" s="2" t="s">
        <v>30</v>
      </c>
      <c r="K354" s="2">
        <v>27330</v>
      </c>
      <c r="L354" s="2" t="s">
        <v>1664</v>
      </c>
      <c r="M354" s="2" t="s">
        <v>1665</v>
      </c>
      <c r="N354" s="5" t="s">
        <v>1666</v>
      </c>
    </row>
    <row r="355" spans="1:14" s="2" customFormat="1">
      <c r="A355" s="5" t="s">
        <v>1685</v>
      </c>
      <c r="B355" s="2" t="s">
        <v>1003</v>
      </c>
      <c r="C355" s="4" t="s">
        <v>1276</v>
      </c>
      <c r="D355" s="4" t="s">
        <v>1691</v>
      </c>
      <c r="E355" s="5" t="str">
        <f>HYPERLINK("https://twitter.com/CWhite_Star","@CWhite_Star")</f>
        <v>@CWhite_Star</v>
      </c>
      <c r="F355" s="5" t="s">
        <v>433</v>
      </c>
      <c r="G355" s="5" t="str">
        <f>HYPERLINK("mailto:cwhite@shelbystar.com","cwhite@shelbystar.com")</f>
        <v>cwhite@shelbystar.com</v>
      </c>
      <c r="H355" s="2" t="s">
        <v>1686</v>
      </c>
      <c r="I355" s="2" t="s">
        <v>1687</v>
      </c>
      <c r="J355" s="2" t="s">
        <v>30</v>
      </c>
      <c r="K355" s="2">
        <v>28150</v>
      </c>
      <c r="L355" s="2" t="s">
        <v>1688</v>
      </c>
      <c r="M355" s="2" t="s">
        <v>1692</v>
      </c>
      <c r="N355" s="5" t="s">
        <v>1690</v>
      </c>
    </row>
    <row r="356" spans="1:14" s="2" customFormat="1">
      <c r="A356" s="5" t="s">
        <v>1685</v>
      </c>
      <c r="B356" s="2" t="s">
        <v>129</v>
      </c>
      <c r="C356" s="2" t="s">
        <v>17</v>
      </c>
      <c r="D356" s="2" t="s">
        <v>996</v>
      </c>
      <c r="E356" s="5" t="str">
        <f>HYPERLINK("https://twitter.com/shelbystar","@shelbystar")</f>
        <v>@shelbystar</v>
      </c>
      <c r="F356" s="5" t="s">
        <v>433</v>
      </c>
      <c r="G356" s="5" t="str">
        <f>HYPERLINK("mailto:dturbyfill@shelbystar.com","dturbyfill@shelbystar.com")</f>
        <v>dturbyfill@shelbystar.com</v>
      </c>
      <c r="H356" s="2" t="s">
        <v>1686</v>
      </c>
      <c r="I356" s="2" t="s">
        <v>1687</v>
      </c>
      <c r="J356" s="2" t="s">
        <v>30</v>
      </c>
      <c r="K356" s="2">
        <v>28150</v>
      </c>
      <c r="L356" s="2" t="s">
        <v>1688</v>
      </c>
      <c r="M356" s="2" t="s">
        <v>998</v>
      </c>
      <c r="N356" s="5" t="s">
        <v>1690</v>
      </c>
    </row>
    <row r="357" spans="1:14" s="2" customFormat="1">
      <c r="A357" s="5" t="s">
        <v>1685</v>
      </c>
      <c r="B357" s="2" t="s">
        <v>1693</v>
      </c>
      <c r="C357" s="2" t="s">
        <v>1214</v>
      </c>
      <c r="D357" s="2" t="s">
        <v>1694</v>
      </c>
      <c r="E357" s="5" t="str">
        <f>HYPERLINK("https://twitter.com/Star_J_Orlando","@Star_J_Orlando")</f>
        <v>@Star_J_Orlando</v>
      </c>
      <c r="F357" s="5" t="s">
        <v>433</v>
      </c>
      <c r="G357" s="5" t="str">
        <f>HYPERLINK("mailto:jorlando@shelbystar.com","jorlando@shelbystar.com")</f>
        <v>jorlando@shelbystar.com</v>
      </c>
      <c r="H357" s="2" t="s">
        <v>1686</v>
      </c>
      <c r="I357" s="2" t="s">
        <v>1687</v>
      </c>
      <c r="J357" s="2" t="s">
        <v>30</v>
      </c>
      <c r="K357" s="2">
        <v>28150</v>
      </c>
      <c r="L357" s="2" t="s">
        <v>1688</v>
      </c>
      <c r="M357" s="2" t="s">
        <v>1695</v>
      </c>
      <c r="N357" s="16" t="s">
        <v>1690</v>
      </c>
    </row>
    <row r="358" spans="1:14" s="2" customFormat="1">
      <c r="A358" s="5" t="s">
        <v>1685</v>
      </c>
      <c r="B358" s="2" t="s">
        <v>353</v>
      </c>
      <c r="C358" s="2" t="s">
        <v>992</v>
      </c>
      <c r="D358" s="2" t="s">
        <v>993</v>
      </c>
      <c r="E358" s="5" t="str">
        <f>HYPERLINK("https://twitter.com/talleylc","@talleylc")</f>
        <v>@talleylc</v>
      </c>
      <c r="F358" s="5" t="s">
        <v>433</v>
      </c>
      <c r="G358" s="5" t="str">
        <f>HYPERLINK("mailto:ltalley@gastongazette.com","ltalley@gastongazette.com")</f>
        <v>ltalley@gastongazette.com</v>
      </c>
      <c r="H358" s="2" t="s">
        <v>1686</v>
      </c>
      <c r="I358" s="2" t="s">
        <v>1687</v>
      </c>
      <c r="J358" s="2" t="s">
        <v>30</v>
      </c>
      <c r="K358" s="2">
        <v>28150</v>
      </c>
      <c r="L358" s="2" t="s">
        <v>1688</v>
      </c>
      <c r="M358" s="2" t="s">
        <v>995</v>
      </c>
      <c r="N358" s="5" t="s">
        <v>1690</v>
      </c>
    </row>
    <row r="359" spans="1:14" s="2" customFormat="1">
      <c r="A359" s="5" t="s">
        <v>1685</v>
      </c>
      <c r="B359" s="2" t="s">
        <v>49</v>
      </c>
      <c r="C359" s="4"/>
      <c r="D359" s="4"/>
      <c r="E359" s="5" t="str">
        <f>HYPERLINK("https://twitter.com/shelbystar","@shelbystar")</f>
        <v>@shelbystar</v>
      </c>
      <c r="F359" s="5" t="s">
        <v>433</v>
      </c>
      <c r="G359" s="5" t="str">
        <f>HYPERLINK("mailto:shelbystar@shelbystar.com","shelbystar@shelbystar.com")</f>
        <v>shelbystar@shelbystar.com</v>
      </c>
      <c r="H359" s="2" t="s">
        <v>1686</v>
      </c>
      <c r="I359" s="2" t="s">
        <v>1687</v>
      </c>
      <c r="J359" s="2" t="s">
        <v>30</v>
      </c>
      <c r="K359" s="2">
        <v>28150</v>
      </c>
      <c r="L359" s="2" t="s">
        <v>1688</v>
      </c>
      <c r="M359" s="2" t="s">
        <v>1689</v>
      </c>
      <c r="N359" s="5" t="s">
        <v>1690</v>
      </c>
    </row>
    <row r="360" spans="1:14" s="2" customFormat="1">
      <c r="A360" s="5" t="s">
        <v>1685</v>
      </c>
      <c r="B360" s="2" t="s">
        <v>289</v>
      </c>
      <c r="C360" s="4"/>
      <c r="D360" s="4"/>
      <c r="E360" s="5" t="str">
        <f>HYPERLINK("https://twitter.com/shelbystar","@shelbystar")</f>
        <v>@shelbystar</v>
      </c>
      <c r="F360" s="5" t="s">
        <v>433</v>
      </c>
      <c r="G360" s="5" t="str">
        <f>HYPERLINK("mailto:shelbystar@shelbystar.com","shelbystar@shelbystar.com")</f>
        <v>shelbystar@shelbystar.com</v>
      </c>
      <c r="H360" s="2" t="s">
        <v>1686</v>
      </c>
      <c r="I360" s="2" t="s">
        <v>1687</v>
      </c>
      <c r="J360" s="2" t="s">
        <v>30</v>
      </c>
      <c r="K360" s="2">
        <v>28150</v>
      </c>
      <c r="L360" s="2" t="s">
        <v>1688</v>
      </c>
      <c r="M360" s="2" t="s">
        <v>1689</v>
      </c>
      <c r="N360" s="5" t="s">
        <v>1690</v>
      </c>
    </row>
    <row r="361" spans="1:14" s="2" customFormat="1">
      <c r="A361" s="5" t="s">
        <v>1696</v>
      </c>
      <c r="B361" s="2" t="s">
        <v>1721</v>
      </c>
      <c r="C361" s="2" t="s">
        <v>1722</v>
      </c>
      <c r="D361" s="2" t="s">
        <v>1723</v>
      </c>
      <c r="E361" s="5" t="str">
        <f>HYPERLINK("https://twitter.com/AdamWagnerSN","@AdamWagnerSN")</f>
        <v>@AdamWagnerSN</v>
      </c>
      <c r="F361" s="5" t="s">
        <v>433</v>
      </c>
      <c r="G361" s="16" t="s">
        <v>1724</v>
      </c>
      <c r="H361" s="2" t="s">
        <v>1699</v>
      </c>
      <c r="I361" s="2" t="s">
        <v>381</v>
      </c>
      <c r="J361" s="2" t="s">
        <v>30</v>
      </c>
      <c r="K361" s="2">
        <v>28401</v>
      </c>
      <c r="L361" s="2" t="s">
        <v>382</v>
      </c>
      <c r="M361" s="2" t="s">
        <v>1725</v>
      </c>
      <c r="N361" s="5" t="s">
        <v>1701</v>
      </c>
    </row>
    <row r="362" spans="1:14" s="2" customFormat="1">
      <c r="A362" s="5" t="s">
        <v>1696</v>
      </c>
      <c r="B362" s="2" t="s">
        <v>468</v>
      </c>
      <c r="C362" s="2" t="s">
        <v>1734</v>
      </c>
      <c r="D362" s="2" t="s">
        <v>1735</v>
      </c>
      <c r="E362" s="5" t="str">
        <f>HYPERLINK("https://twitter.com/AshleyMorrisSN","@AshleyMorrisSN")</f>
        <v>@AshleyMorrisSN</v>
      </c>
      <c r="F362" s="5" t="s">
        <v>433</v>
      </c>
      <c r="G362" s="5" t="str">
        <f>HYPERLINK("mailto:ashley.morris@starnewsonline.com","ashley.morris@starnewsonline.com")</f>
        <v>ashley.morris@starnewsonline.com</v>
      </c>
      <c r="H362" s="2" t="s">
        <v>1699</v>
      </c>
      <c r="I362" s="2" t="s">
        <v>381</v>
      </c>
      <c r="J362" s="2" t="s">
        <v>30</v>
      </c>
      <c r="K362" s="2">
        <v>28401</v>
      </c>
      <c r="L362" s="2" t="s">
        <v>382</v>
      </c>
      <c r="M362" s="2" t="s">
        <v>1736</v>
      </c>
      <c r="N362" s="5" t="s">
        <v>1701</v>
      </c>
    </row>
    <row r="363" spans="1:14" s="2" customFormat="1">
      <c r="A363" s="5" t="s">
        <v>1696</v>
      </c>
      <c r="B363" s="2" t="s">
        <v>1730</v>
      </c>
      <c r="C363" s="4" t="s">
        <v>874</v>
      </c>
      <c r="D363" s="4" t="s">
        <v>1731</v>
      </c>
      <c r="E363" s="16" t="s">
        <v>1710</v>
      </c>
      <c r="F363" s="5" t="s">
        <v>433</v>
      </c>
      <c r="G363" s="5" t="s">
        <v>1732</v>
      </c>
      <c r="H363" s="2" t="s">
        <v>1699</v>
      </c>
      <c r="I363" s="2" t="s">
        <v>381</v>
      </c>
      <c r="J363" s="2" t="s">
        <v>30</v>
      </c>
      <c r="K363" s="2">
        <v>28401</v>
      </c>
      <c r="L363" s="2" t="s">
        <v>382</v>
      </c>
      <c r="M363" s="2" t="s">
        <v>1733</v>
      </c>
      <c r="N363" s="5" t="s">
        <v>1701</v>
      </c>
    </row>
    <row r="364" spans="1:14" s="2" customFormat="1">
      <c r="A364" s="5" t="s">
        <v>1696</v>
      </c>
      <c r="B364" s="2" t="s">
        <v>1726</v>
      </c>
      <c r="C364" s="2" t="s">
        <v>1727</v>
      </c>
      <c r="D364" s="2" t="s">
        <v>1728</v>
      </c>
      <c r="E364" s="5" t="str">
        <f>HYPERLINK("https://twitter.com/CammieBellamySN","@CammieBellamySN")</f>
        <v>@CammieBellamySN</v>
      </c>
      <c r="F364" s="5" t="s">
        <v>433</v>
      </c>
      <c r="G364" s="5" t="str">
        <f>HYPERLINK("mailto:cammie.bellamy@starnewsonline.com","cammie.bellamy@starnewsonline.com")</f>
        <v>cammie.bellamy@starnewsonline.com</v>
      </c>
      <c r="H364" s="2" t="s">
        <v>1699</v>
      </c>
      <c r="I364" s="2" t="s">
        <v>381</v>
      </c>
      <c r="J364" s="2" t="s">
        <v>30</v>
      </c>
      <c r="K364" s="2">
        <v>28401</v>
      </c>
      <c r="L364" s="2" t="s">
        <v>382</v>
      </c>
      <c r="M364" s="2" t="s">
        <v>1729</v>
      </c>
      <c r="N364" s="16" t="s">
        <v>1701</v>
      </c>
    </row>
    <row r="365" spans="1:14" s="2" customFormat="1">
      <c r="A365" s="5" t="s">
        <v>1696</v>
      </c>
      <c r="B365" s="2" t="s">
        <v>123</v>
      </c>
      <c r="C365" s="2" t="s">
        <v>17</v>
      </c>
      <c r="D365" s="2" t="s">
        <v>1709</v>
      </c>
      <c r="E365" s="16" t="s">
        <v>1710</v>
      </c>
      <c r="F365" s="5" t="s">
        <v>433</v>
      </c>
      <c r="G365" s="5" t="s">
        <v>1711</v>
      </c>
      <c r="H365" s="2" t="s">
        <v>1699</v>
      </c>
      <c r="I365" s="2" t="s">
        <v>381</v>
      </c>
      <c r="J365" s="2" t="s">
        <v>30</v>
      </c>
      <c r="K365" s="2">
        <v>28401</v>
      </c>
      <c r="L365" s="2" t="s">
        <v>382</v>
      </c>
      <c r="M365" s="2" t="s">
        <v>1712</v>
      </c>
      <c r="N365" s="5" t="s">
        <v>1701</v>
      </c>
    </row>
    <row r="366" spans="1:14" s="2" customFormat="1">
      <c r="A366" s="5" t="s">
        <v>1696</v>
      </c>
      <c r="B366" s="2" t="s">
        <v>1713</v>
      </c>
      <c r="C366" s="2" t="s">
        <v>1714</v>
      </c>
      <c r="D366" s="2" t="s">
        <v>1715</v>
      </c>
      <c r="E366" s="5" t="str">
        <f>HYPERLINK("https://twitter.com/GarethMcGrathSN","@GarethMcGrathSN")</f>
        <v>@GarethMcGrathSN</v>
      </c>
      <c r="F366" s="5" t="s">
        <v>433</v>
      </c>
      <c r="G366" s="5" t="str">
        <f>HYPERLINK("mailto:gareth.mcgrath@starnewsonline.com","gareth.mcgrath@starnewsonline.com")</f>
        <v>gareth.mcgrath@starnewsonline.com</v>
      </c>
      <c r="H366" s="2" t="s">
        <v>1699</v>
      </c>
      <c r="I366" s="2" t="s">
        <v>381</v>
      </c>
      <c r="J366" s="2" t="s">
        <v>30</v>
      </c>
      <c r="K366" s="2">
        <v>28401</v>
      </c>
      <c r="L366" s="2" t="s">
        <v>382</v>
      </c>
      <c r="M366" s="2" t="s">
        <v>1716</v>
      </c>
      <c r="N366" s="5" t="s">
        <v>1701</v>
      </c>
    </row>
    <row r="367" spans="1:14" s="2" customFormat="1">
      <c r="A367" s="5" t="s">
        <v>1696</v>
      </c>
      <c r="B367" s="2" t="s">
        <v>1737</v>
      </c>
      <c r="C367" s="2" t="s">
        <v>1593</v>
      </c>
      <c r="D367" s="2" t="s">
        <v>1126</v>
      </c>
      <c r="E367" s="5" t="str">
        <f>HYPERLINK("https://twitter.com/HunterIngramSN","@HunterIngramSN")</f>
        <v>@HunterIngramSN</v>
      </c>
      <c r="F367" s="5" t="s">
        <v>433</v>
      </c>
      <c r="G367" s="5" t="str">
        <f>HYPERLINK("mailto:hunter.ingram@starnewsonline.com","hunter.ingram@starnewsonline.com")</f>
        <v>hunter.ingram@starnewsonline.com</v>
      </c>
      <c r="H367" s="2" t="s">
        <v>1699</v>
      </c>
      <c r="I367" s="2" t="s">
        <v>381</v>
      </c>
      <c r="J367" s="2" t="s">
        <v>30</v>
      </c>
      <c r="K367" s="2">
        <v>28401</v>
      </c>
      <c r="L367" s="2" t="s">
        <v>382</v>
      </c>
      <c r="M367" s="2" t="s">
        <v>1738</v>
      </c>
      <c r="N367" s="5" t="s">
        <v>1701</v>
      </c>
    </row>
    <row r="368" spans="1:14" s="2" customFormat="1">
      <c r="A368" s="5" t="s">
        <v>1696</v>
      </c>
      <c r="B368" s="2" t="s">
        <v>1697</v>
      </c>
      <c r="C368" s="2" t="s">
        <v>246</v>
      </c>
      <c r="D368" s="2" t="s">
        <v>1698</v>
      </c>
      <c r="E368" s="5" t="str">
        <f>HYPERLINK("https://twitter.com/johnstatonsn?lang=en","@JohnStatonSN")</f>
        <v>@JohnStatonSN</v>
      </c>
      <c r="F368" s="5" t="s">
        <v>433</v>
      </c>
      <c r="G368" s="5" t="str">
        <f>HYPERLINK("mailto:john.staton@starnewsonline.com","john.staton@starnewsonline.com")</f>
        <v>john.staton@starnewsonline.com</v>
      </c>
      <c r="H368" s="2" t="s">
        <v>1699</v>
      </c>
      <c r="I368" s="2" t="s">
        <v>381</v>
      </c>
      <c r="J368" s="2" t="s">
        <v>30</v>
      </c>
      <c r="K368" s="2">
        <v>28401</v>
      </c>
      <c r="L368" s="2" t="s">
        <v>382</v>
      </c>
      <c r="M368" s="2" t="s">
        <v>1700</v>
      </c>
      <c r="N368" s="5" t="s">
        <v>1701</v>
      </c>
    </row>
    <row r="369" spans="1:14" s="2" customFormat="1">
      <c r="A369" s="5" t="s">
        <v>1696</v>
      </c>
      <c r="B369" s="2" t="s">
        <v>353</v>
      </c>
      <c r="C369" s="2" t="s">
        <v>1174</v>
      </c>
      <c r="D369" s="2" t="s">
        <v>1154</v>
      </c>
      <c r="E369" s="16" t="s">
        <v>1710</v>
      </c>
      <c r="F369" s="5" t="s">
        <v>433</v>
      </c>
      <c r="G369" s="5" t="str">
        <f>HYPERLINK("mailto:mike.distelhorst@starnewsonline.com","mike.distelhorst@starnewsonline.com")</f>
        <v>mike.distelhorst@starnewsonline.com</v>
      </c>
      <c r="H369" s="2" t="s">
        <v>1699</v>
      </c>
      <c r="I369" s="2" t="s">
        <v>381</v>
      </c>
      <c r="J369" s="2" t="s">
        <v>30</v>
      </c>
      <c r="K369" s="2">
        <v>28401</v>
      </c>
      <c r="L369" s="2" t="s">
        <v>382</v>
      </c>
      <c r="M369" s="2" t="s">
        <v>1720</v>
      </c>
      <c r="N369" s="5" t="s">
        <v>1701</v>
      </c>
    </row>
    <row r="370" spans="1:14" s="2" customFormat="1">
      <c r="A370" s="5" t="s">
        <v>1696</v>
      </c>
      <c r="B370" s="2" t="s">
        <v>57</v>
      </c>
      <c r="C370" s="2" t="s">
        <v>1706</v>
      </c>
      <c r="D370" s="2" t="s">
        <v>1707</v>
      </c>
      <c r="E370" s="5" t="str">
        <f>HYPERLINK("https://twitter.com/PamSander","@PamSander")</f>
        <v>@PamSander</v>
      </c>
      <c r="F370" s="5" t="s">
        <v>433</v>
      </c>
      <c r="G370" s="5" t="str">
        <f>HYPERLINK("mailto:pam.sander@starnewsonline.com","pam.sander@starnewsonline.com")</f>
        <v>pam.sander@starnewsonline.com</v>
      </c>
      <c r="H370" s="2" t="s">
        <v>1699</v>
      </c>
      <c r="I370" s="2" t="s">
        <v>381</v>
      </c>
      <c r="J370" s="2" t="s">
        <v>30</v>
      </c>
      <c r="K370" s="2">
        <v>28401</v>
      </c>
      <c r="L370" s="2" t="s">
        <v>382</v>
      </c>
      <c r="M370" s="2" t="s">
        <v>1708</v>
      </c>
      <c r="N370" s="5" t="s">
        <v>1701</v>
      </c>
    </row>
    <row r="371" spans="1:14" s="2" customFormat="1">
      <c r="A371" s="5" t="s">
        <v>1696</v>
      </c>
      <c r="B371" s="2" t="s">
        <v>1702</v>
      </c>
      <c r="C371" s="2" t="s">
        <v>1703</v>
      </c>
      <c r="D371" s="2" t="s">
        <v>1704</v>
      </c>
      <c r="E371" s="5" t="str">
        <f>HYPERLINK("https://twitter.com/scottnunn","@scottnunn")</f>
        <v>@scottnunn</v>
      </c>
      <c r="F371" s="5" t="s">
        <v>433</v>
      </c>
      <c r="G371" s="5" t="str">
        <f>HYPERLINK("mailto:scott.nunn@starnewsonline.com","scott.nunn@starnewsonline.com")</f>
        <v>scott.nunn@starnewsonline.com</v>
      </c>
      <c r="H371" s="2" t="s">
        <v>1699</v>
      </c>
      <c r="I371" s="2" t="s">
        <v>381</v>
      </c>
      <c r="J371" s="2" t="s">
        <v>30</v>
      </c>
      <c r="K371" s="2">
        <v>28401</v>
      </c>
      <c r="L371" s="2" t="s">
        <v>382</v>
      </c>
      <c r="M371" s="2" t="s">
        <v>1705</v>
      </c>
      <c r="N371" s="5" t="s">
        <v>1701</v>
      </c>
    </row>
    <row r="372" spans="1:14" s="2" customFormat="1">
      <c r="A372" s="5" t="s">
        <v>1696</v>
      </c>
      <c r="B372" s="2" t="s">
        <v>129</v>
      </c>
      <c r="C372" s="2" t="s">
        <v>537</v>
      </c>
      <c r="D372" s="2" t="s">
        <v>491</v>
      </c>
      <c r="E372" s="5" t="str">
        <f>HYPERLINK("https://twitter.com/SherryJones73","@SherryJones73")</f>
        <v>@SherryJones73</v>
      </c>
      <c r="F372" s="5" t="s">
        <v>433</v>
      </c>
      <c r="G372" s="5" t="str">
        <f>HYPERLINK("mailto:sherry.jones@starnewsonline.com","sherry.jones@starnewsonline.com")</f>
        <v>sherry.jones@starnewsonline.com</v>
      </c>
      <c r="H372" s="2" t="s">
        <v>1699</v>
      </c>
      <c r="I372" s="2" t="s">
        <v>381</v>
      </c>
      <c r="J372" s="2" t="s">
        <v>30</v>
      </c>
      <c r="K372" s="2">
        <v>28401</v>
      </c>
      <c r="L372" s="2" t="s">
        <v>382</v>
      </c>
      <c r="M372" s="2" t="s">
        <v>1717</v>
      </c>
      <c r="N372" s="5" t="s">
        <v>1701</v>
      </c>
    </row>
    <row r="373" spans="1:14" s="2" customFormat="1">
      <c r="A373" s="5" t="s">
        <v>1696</v>
      </c>
      <c r="B373" s="2" t="s">
        <v>289</v>
      </c>
      <c r="C373" s="4"/>
      <c r="D373" s="4"/>
      <c r="E373" s="5" t="str">
        <f>HYPERLINK("https://twitter.com/StarNewsOnline","@StarNewsOnline")</f>
        <v>@StarNewsOnline</v>
      </c>
      <c r="F373" s="5" t="s">
        <v>433</v>
      </c>
      <c r="G373" s="5" t="str">
        <f>HYPERLINK("mailto:breakingnews@starnewsonline.com","breakingnews@starnewsonline.com")</f>
        <v>breakingnews@starnewsonline.com</v>
      </c>
      <c r="H373" s="2" t="s">
        <v>1718</v>
      </c>
      <c r="I373" s="2" t="s">
        <v>381</v>
      </c>
      <c r="J373" s="2" t="s">
        <v>30</v>
      </c>
      <c r="K373" s="2">
        <v>28402</v>
      </c>
      <c r="L373" s="2" t="s">
        <v>382</v>
      </c>
      <c r="M373" s="2" t="s">
        <v>1719</v>
      </c>
      <c r="N373" s="5" t="s">
        <v>1701</v>
      </c>
    </row>
    <row r="374" spans="1:14" s="2" customFormat="1">
      <c r="A374" s="5" t="s">
        <v>1739</v>
      </c>
      <c r="B374" s="2" t="s">
        <v>49</v>
      </c>
      <c r="C374" s="4"/>
      <c r="D374" s="4"/>
      <c r="E374" s="5" t="str">
        <f>HYPERLINK("https://twitter.com/StarNewsOnline","@StarNewsOnline")</f>
        <v>@StarNewsOnline</v>
      </c>
      <c r="F374" s="5" t="s">
        <v>433</v>
      </c>
      <c r="G374" s="5" t="str">
        <f>HYPERLINK("mailto:pam.sander@starnewsonline.com","pam.sander@starnewsonline.com")</f>
        <v>pam.sander@starnewsonline.com</v>
      </c>
      <c r="H374" s="2" t="s">
        <v>1718</v>
      </c>
      <c r="I374" s="2" t="s">
        <v>381</v>
      </c>
      <c r="J374" s="2" t="s">
        <v>30</v>
      </c>
      <c r="K374" s="2">
        <v>28402</v>
      </c>
      <c r="L374" s="2" t="s">
        <v>382</v>
      </c>
      <c r="M374" s="2" t="s">
        <v>1740</v>
      </c>
      <c r="N374" s="5" t="s">
        <v>1701</v>
      </c>
    </row>
    <row r="375" spans="1:14" s="2" customFormat="1">
      <c r="A375" s="5" t="s">
        <v>1741</v>
      </c>
      <c r="B375" s="2" t="s">
        <v>90</v>
      </c>
      <c r="C375" s="2" t="s">
        <v>246</v>
      </c>
      <c r="D375" s="2" t="s">
        <v>1742</v>
      </c>
      <c r="E375" s="16" t="s">
        <v>5210</v>
      </c>
      <c r="F375" s="5" t="s">
        <v>433</v>
      </c>
      <c r="G375" s="16" t="s">
        <v>1743</v>
      </c>
      <c r="H375" s="2" t="s">
        <v>1744</v>
      </c>
      <c r="I375" s="2" t="s">
        <v>1745</v>
      </c>
      <c r="J375" s="2" t="s">
        <v>30</v>
      </c>
      <c r="K375" s="2">
        <v>28677</v>
      </c>
      <c r="L375" s="2" t="s">
        <v>1746</v>
      </c>
      <c r="M375" s="2" t="s">
        <v>1747</v>
      </c>
      <c r="N375" s="16" t="s">
        <v>1748</v>
      </c>
    </row>
    <row r="376" spans="1:14" s="2" customFormat="1">
      <c r="A376" s="5" t="s">
        <v>1741</v>
      </c>
      <c r="B376" s="2" t="s">
        <v>170</v>
      </c>
      <c r="C376" s="2" t="s">
        <v>390</v>
      </c>
      <c r="D376" s="2" t="s">
        <v>1750</v>
      </c>
      <c r="E376" s="16" t="s">
        <v>1751</v>
      </c>
      <c r="F376" s="5" t="s">
        <v>433</v>
      </c>
      <c r="G376" s="16" t="s">
        <v>1752</v>
      </c>
      <c r="H376" s="2" t="s">
        <v>1744</v>
      </c>
      <c r="I376" s="2" t="s">
        <v>1745</v>
      </c>
      <c r="J376" s="2" t="s">
        <v>30</v>
      </c>
      <c r="K376" s="2">
        <v>28677</v>
      </c>
      <c r="L376" s="2" t="s">
        <v>1746</v>
      </c>
      <c r="M376" s="2" t="s">
        <v>1749</v>
      </c>
      <c r="N376" s="16" t="s">
        <v>1748</v>
      </c>
    </row>
    <row r="377" spans="1:14" s="2" customFormat="1">
      <c r="A377" s="5" t="s">
        <v>1741</v>
      </c>
      <c r="B377" s="2" t="s">
        <v>170</v>
      </c>
      <c r="C377" s="2" t="s">
        <v>1753</v>
      </c>
      <c r="D377" s="2" t="s">
        <v>532</v>
      </c>
      <c r="E377" s="16" t="s">
        <v>5210</v>
      </c>
      <c r="F377" s="5" t="s">
        <v>433</v>
      </c>
      <c r="G377" s="16" t="s">
        <v>1754</v>
      </c>
      <c r="H377" s="2" t="s">
        <v>1755</v>
      </c>
      <c r="I377" s="2" t="s">
        <v>1745</v>
      </c>
      <c r="J377" s="2" t="s">
        <v>30</v>
      </c>
      <c r="K377" s="2">
        <v>28677</v>
      </c>
      <c r="L377" s="2" t="s">
        <v>1746</v>
      </c>
      <c r="M377" s="2" t="s">
        <v>1749</v>
      </c>
      <c r="N377" s="16" t="s">
        <v>1748</v>
      </c>
    </row>
    <row r="378" spans="1:14" s="2" customFormat="1">
      <c r="A378" s="5" t="s">
        <v>1741</v>
      </c>
      <c r="B378" s="2" t="s">
        <v>49</v>
      </c>
      <c r="C378" s="4"/>
      <c r="D378" s="4"/>
      <c r="E378" s="5" t="str">
        <f>HYPERLINK("https://twitter.com/statesville","@statesville")</f>
        <v>@statesville</v>
      </c>
      <c r="F378" s="5" t="s">
        <v>433</v>
      </c>
      <c r="G378" s="5" t="str">
        <f>HYPERLINK("mailto:news@statesville.com","news@statesville.com")</f>
        <v>news@statesville.com</v>
      </c>
      <c r="H378" s="2" t="s">
        <v>1744</v>
      </c>
      <c r="I378" s="2" t="s">
        <v>1745</v>
      </c>
      <c r="J378" s="2" t="s">
        <v>30</v>
      </c>
      <c r="K378" s="2">
        <v>28677</v>
      </c>
      <c r="L378" s="2" t="s">
        <v>1746</v>
      </c>
      <c r="M378" s="2" t="s">
        <v>1749</v>
      </c>
      <c r="N378" s="16" t="s">
        <v>1748</v>
      </c>
    </row>
    <row r="379" spans="1:14" s="2" customFormat="1">
      <c r="A379" s="5" t="s">
        <v>1741</v>
      </c>
      <c r="B379" s="2" t="s">
        <v>68</v>
      </c>
      <c r="C379" s="4"/>
      <c r="D379" s="4"/>
      <c r="E379" s="5" t="str">
        <f>HYPERLINK("https://twitter.com/statesville","@statesville")</f>
        <v>@statesville</v>
      </c>
      <c r="F379" s="5" t="s">
        <v>433</v>
      </c>
      <c r="G379" s="5" t="str">
        <f>HYPERLINK("mailto:news@statesville.com","news@statesville.com")</f>
        <v>news@statesville.com</v>
      </c>
      <c r="H379" s="2" t="s">
        <v>1744</v>
      </c>
      <c r="I379" s="2" t="s">
        <v>1745</v>
      </c>
      <c r="J379" s="2" t="s">
        <v>30</v>
      </c>
      <c r="K379" s="2">
        <v>28677</v>
      </c>
      <c r="L379" s="2" t="s">
        <v>1746</v>
      </c>
      <c r="M379" s="2" t="s">
        <v>1749</v>
      </c>
      <c r="N379" s="5" t="s">
        <v>1748</v>
      </c>
    </row>
    <row r="380" spans="1:14" s="2" customFormat="1">
      <c r="A380" s="5" t="s">
        <v>1756</v>
      </c>
      <c r="B380" s="2" t="s">
        <v>170</v>
      </c>
      <c r="C380" s="4" t="s">
        <v>1767</v>
      </c>
      <c r="D380" s="4" t="s">
        <v>1768</v>
      </c>
      <c r="E380" s="5" t="str">
        <f>HYPERLINK("https://twitter.com/charliehallnbsj?lang=en","@CharlieHallNBSJ")</f>
        <v>@CharlieHallNBSJ</v>
      </c>
      <c r="F380" s="5" t="s">
        <v>433</v>
      </c>
      <c r="G380" s="5" t="str">
        <f>HYPERLINK("mailto:charlie.hall@newbernsj.com","charlie.hall@newbernsj.com")</f>
        <v>charlie.hall@newbernsj.com</v>
      </c>
      <c r="H380" s="2" t="s">
        <v>1757</v>
      </c>
      <c r="I380" s="2" t="s">
        <v>1758</v>
      </c>
      <c r="J380" s="2" t="s">
        <v>30</v>
      </c>
      <c r="K380" s="2">
        <v>28562</v>
      </c>
      <c r="L380" s="2" t="s">
        <v>1759</v>
      </c>
      <c r="M380" s="2" t="s">
        <v>1769</v>
      </c>
      <c r="N380" s="5" t="s">
        <v>1761</v>
      </c>
    </row>
    <row r="381" spans="1:14" s="2" customFormat="1">
      <c r="A381" s="5" t="s">
        <v>1756</v>
      </c>
      <c r="B381" s="2" t="s">
        <v>90</v>
      </c>
      <c r="C381" s="4" t="s">
        <v>701</v>
      </c>
      <c r="D381" s="4" t="s">
        <v>1167</v>
      </c>
      <c r="E381" s="5" t="str">
        <f>HYPERLINK("https://twitter.com/NBSunJournal","@NBSunJournal")</f>
        <v>@NBSunJournal</v>
      </c>
      <c r="F381" s="5" t="s">
        <v>433</v>
      </c>
      <c r="G381" s="5" t="s">
        <v>1168</v>
      </c>
      <c r="H381" s="2" t="s">
        <v>1757</v>
      </c>
      <c r="I381" s="2" t="s">
        <v>1758</v>
      </c>
      <c r="J381" s="2" t="s">
        <v>30</v>
      </c>
      <c r="K381" s="2">
        <v>28562</v>
      </c>
      <c r="L381" s="2" t="s">
        <v>1759</v>
      </c>
      <c r="M381" s="2" t="s">
        <v>1760</v>
      </c>
      <c r="N381" s="5" t="s">
        <v>1761</v>
      </c>
    </row>
    <row r="382" spans="1:14" s="2" customFormat="1">
      <c r="A382" s="5" t="s">
        <v>1756</v>
      </c>
      <c r="B382" s="2" t="s">
        <v>129</v>
      </c>
      <c r="C382" s="2" t="s">
        <v>1762</v>
      </c>
      <c r="D382" s="2" t="s">
        <v>1763</v>
      </c>
      <c r="E382" s="5" t="str">
        <f>HYPERLINK("https://twitter.com/NBSunJournal","@NBSunJournal")</f>
        <v>@NBSunJournal</v>
      </c>
      <c r="F382" s="5" t="s">
        <v>433</v>
      </c>
      <c r="G382" s="16" t="s">
        <v>1764</v>
      </c>
      <c r="H382" s="2" t="s">
        <v>1757</v>
      </c>
      <c r="I382" s="2" t="s">
        <v>1758</v>
      </c>
      <c r="J382" s="2" t="s">
        <v>30</v>
      </c>
      <c r="K382" s="2">
        <v>28562</v>
      </c>
      <c r="L382" s="2" t="s">
        <v>1759</v>
      </c>
      <c r="M382" s="2" t="s">
        <v>1765</v>
      </c>
      <c r="N382" s="16" t="s">
        <v>1761</v>
      </c>
    </row>
    <row r="383" spans="1:14" s="2" customFormat="1">
      <c r="A383" s="5" t="s">
        <v>1756</v>
      </c>
      <c r="B383" s="2" t="s">
        <v>49</v>
      </c>
      <c r="C383" s="4"/>
      <c r="D383" s="4"/>
      <c r="E383" s="5" t="str">
        <f>HYPERLINK("https://twitter.com/NBSunJournal","@NBSunJournal")</f>
        <v>@NBSunJournal</v>
      </c>
      <c r="F383" s="5" t="s">
        <v>433</v>
      </c>
      <c r="G383" s="5" t="str">
        <f>HYPERLINK("mailto:sjletters@newbernsj.com","sjletters@newbernsj.com")</f>
        <v>sjletters@newbernsj.com</v>
      </c>
      <c r="H383" s="2" t="s">
        <v>1757</v>
      </c>
      <c r="I383" s="2" t="s">
        <v>1758</v>
      </c>
      <c r="J383" s="2" t="s">
        <v>30</v>
      </c>
      <c r="K383" s="2">
        <v>28562</v>
      </c>
      <c r="L383" s="2" t="s">
        <v>1759</v>
      </c>
      <c r="M383" s="2" t="s">
        <v>1760</v>
      </c>
      <c r="N383" s="5" t="s">
        <v>1761</v>
      </c>
    </row>
    <row r="384" spans="1:14" s="2" customFormat="1">
      <c r="A384" s="5" t="s">
        <v>1756</v>
      </c>
      <c r="B384" s="2" t="s">
        <v>68</v>
      </c>
      <c r="C384" s="4"/>
      <c r="D384" s="4"/>
      <c r="E384" s="5" t="str">
        <f>HYPERLINK("https://twitter.com/NBSunJournal","@NBSunJournal")</f>
        <v>@NBSunJournal</v>
      </c>
      <c r="F384" s="5" t="s">
        <v>433</v>
      </c>
      <c r="G384" s="5"/>
      <c r="H384" s="2" t="s">
        <v>1757</v>
      </c>
      <c r="I384" s="2" t="s">
        <v>1758</v>
      </c>
      <c r="J384" s="2" t="s">
        <v>30</v>
      </c>
      <c r="K384" s="2">
        <v>28562</v>
      </c>
      <c r="L384" s="2" t="s">
        <v>1759</v>
      </c>
      <c r="M384" s="2" t="s">
        <v>1766</v>
      </c>
      <c r="N384" s="5" t="s">
        <v>1761</v>
      </c>
    </row>
    <row r="385" spans="1:14" s="2" customFormat="1">
      <c r="A385" s="5" t="s">
        <v>1770</v>
      </c>
      <c r="B385" s="2" t="s">
        <v>593</v>
      </c>
      <c r="C385" s="2" t="s">
        <v>1779</v>
      </c>
      <c r="D385" s="2" t="s">
        <v>1780</v>
      </c>
      <c r="E385" s="5" t="str">
        <f>HYPERLINK("https://twitter.com/TNIGroves","@TNIGroves")</f>
        <v>@TNIGroves</v>
      </c>
      <c r="F385" s="5" t="s">
        <v>433</v>
      </c>
      <c r="G385" s="5" t="str">
        <f>HYPERLINK("mailto:igroves@thetimesnews.com","igroves@thetimesnews.com")</f>
        <v>igroves@thetimesnews.com</v>
      </c>
      <c r="H385" s="2" t="s">
        <v>1772</v>
      </c>
      <c r="I385" s="2" t="s">
        <v>1773</v>
      </c>
      <c r="J385" s="2" t="s">
        <v>30</v>
      </c>
      <c r="K385" s="2">
        <v>27215</v>
      </c>
      <c r="L385" s="2" t="s">
        <v>178</v>
      </c>
      <c r="M385" s="2" t="s">
        <v>1778</v>
      </c>
      <c r="N385" s="16" t="s">
        <v>1775</v>
      </c>
    </row>
    <row r="386" spans="1:14" s="2" customFormat="1">
      <c r="A386" s="5" t="s">
        <v>1770</v>
      </c>
      <c r="B386" s="2" t="s">
        <v>90</v>
      </c>
      <c r="C386" s="2" t="s">
        <v>1703</v>
      </c>
      <c r="D386" s="2" t="s">
        <v>857</v>
      </c>
      <c r="E386" s="16" t="s">
        <v>1771</v>
      </c>
      <c r="F386" s="5" t="s">
        <v>433</v>
      </c>
      <c r="G386" s="16" t="s">
        <v>1776</v>
      </c>
      <c r="H386" s="2" t="s">
        <v>1772</v>
      </c>
      <c r="I386" s="2" t="s">
        <v>1773</v>
      </c>
      <c r="J386" s="2" t="s">
        <v>30</v>
      </c>
      <c r="K386" s="2">
        <v>27215</v>
      </c>
      <c r="L386" s="2" t="s">
        <v>178</v>
      </c>
      <c r="M386" s="2" t="s">
        <v>1777</v>
      </c>
      <c r="N386" s="5" t="s">
        <v>1775</v>
      </c>
    </row>
    <row r="387" spans="1:14" s="2" customFormat="1">
      <c r="A387" s="5" t="s">
        <v>1770</v>
      </c>
      <c r="B387" s="2" t="s">
        <v>1139</v>
      </c>
      <c r="C387" s="2" t="s">
        <v>116</v>
      </c>
      <c r="D387" s="2" t="s">
        <v>491</v>
      </c>
      <c r="E387" s="16" t="s">
        <v>1771</v>
      </c>
      <c r="F387" s="5" t="s">
        <v>433</v>
      </c>
      <c r="G387" s="5" t="str">
        <f>HYPERLINK("mailto:tjones@thetimesnews.com","tjones@thetimesnews.com")</f>
        <v>tjones@thetimesnews.com</v>
      </c>
      <c r="H387" s="3" t="s">
        <v>1772</v>
      </c>
      <c r="I387" s="2" t="s">
        <v>1773</v>
      </c>
      <c r="J387" s="2" t="s">
        <v>30</v>
      </c>
      <c r="K387" s="2">
        <v>27215</v>
      </c>
      <c r="L387" s="2" t="s">
        <v>178</v>
      </c>
      <c r="M387" s="2" t="s">
        <v>1774</v>
      </c>
      <c r="N387" s="5" t="s">
        <v>1775</v>
      </c>
    </row>
    <row r="388" spans="1:14" s="2" customFormat="1">
      <c r="A388" s="5" t="s">
        <v>1770</v>
      </c>
      <c r="B388" s="2" t="s">
        <v>49</v>
      </c>
      <c r="C388" s="4"/>
      <c r="D388" s="4"/>
      <c r="E388" s="5" t="str">
        <f>HYPERLINK("https://twitter.com/thetimesnews","@thetimesnews")</f>
        <v>@thetimesnews</v>
      </c>
      <c r="F388" s="5" t="s">
        <v>433</v>
      </c>
      <c r="G388" s="16" t="s">
        <v>1776</v>
      </c>
      <c r="H388" s="2" t="s">
        <v>1772</v>
      </c>
      <c r="I388" s="2" t="s">
        <v>1773</v>
      </c>
      <c r="J388" s="2" t="s">
        <v>30</v>
      </c>
      <c r="K388" s="2">
        <v>27215</v>
      </c>
      <c r="L388" s="2" t="s">
        <v>178</v>
      </c>
      <c r="M388" s="2" t="s">
        <v>1778</v>
      </c>
      <c r="N388" s="5" t="s">
        <v>1775</v>
      </c>
    </row>
    <row r="389" spans="1:14" s="2" customFormat="1">
      <c r="A389" s="5" t="s">
        <v>1770</v>
      </c>
      <c r="B389" s="2" t="s">
        <v>68</v>
      </c>
      <c r="C389" s="4"/>
      <c r="D389" s="4"/>
      <c r="E389" s="10" t="str">
        <f>HYPERLINK("https://twitter.com/thetimesnews","@thetimesnews")</f>
        <v>@thetimesnews</v>
      </c>
      <c r="F389" s="5" t="s">
        <v>433</v>
      </c>
      <c r="G389" s="16" t="s">
        <v>1776</v>
      </c>
      <c r="H389" s="2" t="s">
        <v>1772</v>
      </c>
      <c r="I389" s="2" t="s">
        <v>1773</v>
      </c>
      <c r="J389" s="2" t="s">
        <v>30</v>
      </c>
      <c r="K389" s="2">
        <v>27215</v>
      </c>
      <c r="L389" s="2" t="s">
        <v>178</v>
      </c>
      <c r="M389" s="2" t="s">
        <v>1778</v>
      </c>
      <c r="N389" s="5" t="s">
        <v>1775</v>
      </c>
    </row>
    <row r="390" spans="1:14" s="2" customFormat="1">
      <c r="A390" s="5" t="s">
        <v>1781</v>
      </c>
      <c r="B390" s="2" t="s">
        <v>353</v>
      </c>
      <c r="C390" s="2" t="s">
        <v>1792</v>
      </c>
      <c r="D390" s="2" t="s">
        <v>1793</v>
      </c>
      <c r="E390" s="10" t="str">
        <f>HYPERLINK("https://twitter.com/BettyRamsey73","@BettyRamsey73")</f>
        <v>@BettyRamsey73</v>
      </c>
      <c r="F390" s="5" t="s">
        <v>433</v>
      </c>
      <c r="G390" s="5" t="str">
        <f>HYPERLINK("mailto:betty.ramsey@tryondailybulletin.com","betty.ramsey@tryondailybulletin.com")</f>
        <v>betty.ramsey@tryondailybulletin.com</v>
      </c>
      <c r="H390" s="2" t="s">
        <v>1783</v>
      </c>
      <c r="I390" s="2" t="s">
        <v>1784</v>
      </c>
      <c r="J390" s="2" t="s">
        <v>30</v>
      </c>
      <c r="K390" s="2">
        <v>28782</v>
      </c>
      <c r="L390" s="2" t="s">
        <v>1408</v>
      </c>
      <c r="M390" s="2" t="s">
        <v>1785</v>
      </c>
      <c r="N390" s="5" t="s">
        <v>1786</v>
      </c>
    </row>
    <row r="391" spans="1:14" s="2" customFormat="1">
      <c r="A391" s="5" t="s">
        <v>1781</v>
      </c>
      <c r="B391" s="2" t="s">
        <v>673</v>
      </c>
      <c r="C391" s="2" t="s">
        <v>527</v>
      </c>
      <c r="D391" s="2" t="s">
        <v>642</v>
      </c>
      <c r="E391" s="5" t="s">
        <v>5195</v>
      </c>
      <c r="F391" s="5" t="s">
        <v>433</v>
      </c>
      <c r="G391" s="16" t="s">
        <v>1782</v>
      </c>
      <c r="H391" s="2" t="s">
        <v>1783</v>
      </c>
      <c r="I391" s="2" t="s">
        <v>1784</v>
      </c>
      <c r="J391" s="2" t="s">
        <v>30</v>
      </c>
      <c r="K391" s="2">
        <v>28782</v>
      </c>
      <c r="L391" s="2" t="s">
        <v>1408</v>
      </c>
      <c r="M391" s="2" t="s">
        <v>1785</v>
      </c>
      <c r="N391" s="16" t="s">
        <v>1786</v>
      </c>
    </row>
    <row r="392" spans="1:14" s="2" customFormat="1">
      <c r="A392" s="5" t="s">
        <v>1781</v>
      </c>
      <c r="B392" s="2" t="s">
        <v>523</v>
      </c>
      <c r="C392" s="2" t="s">
        <v>1794</v>
      </c>
      <c r="D392" s="2" t="s">
        <v>1795</v>
      </c>
      <c r="E392" s="5" t="s">
        <v>5195</v>
      </c>
      <c r="F392" s="5" t="s">
        <v>433</v>
      </c>
      <c r="G392" s="5" t="str">
        <f>HYPERLINK("mailto:leah.justice@tryondailybulletin.com","leah.justice@tryondailybulletin.com")</f>
        <v>leah.justice@tryondailybulletin.com</v>
      </c>
      <c r="H392" s="2" t="s">
        <v>1783</v>
      </c>
      <c r="I392" s="2" t="s">
        <v>1784</v>
      </c>
      <c r="J392" s="2" t="s">
        <v>30</v>
      </c>
      <c r="K392" s="2">
        <v>28782</v>
      </c>
      <c r="L392" s="2" t="s">
        <v>1408</v>
      </c>
      <c r="M392" s="2" t="s">
        <v>1791</v>
      </c>
      <c r="N392" s="16" t="s">
        <v>1786</v>
      </c>
    </row>
    <row r="393" spans="1:14" s="2" customFormat="1">
      <c r="A393" s="5" t="s">
        <v>1781</v>
      </c>
      <c r="B393" s="2" t="s">
        <v>129</v>
      </c>
      <c r="C393" s="2" t="s">
        <v>1787</v>
      </c>
      <c r="D393" s="2" t="s">
        <v>1788</v>
      </c>
      <c r="E393" s="5" t="s">
        <v>5195</v>
      </c>
      <c r="F393" s="5" t="s">
        <v>433</v>
      </c>
      <c r="G393" s="16" t="s">
        <v>1789</v>
      </c>
      <c r="H393" s="2" t="s">
        <v>1783</v>
      </c>
      <c r="I393" s="2" t="s">
        <v>1784</v>
      </c>
      <c r="J393" s="2" t="s">
        <v>30</v>
      </c>
      <c r="K393" s="2">
        <v>28782</v>
      </c>
      <c r="L393" s="2" t="s">
        <v>1408</v>
      </c>
      <c r="M393" s="2" t="s">
        <v>1790</v>
      </c>
      <c r="N393" s="5" t="s">
        <v>1786</v>
      </c>
    </row>
    <row r="394" spans="1:14" s="2" customFormat="1">
      <c r="A394" s="5" t="s">
        <v>1781</v>
      </c>
      <c r="B394" s="2" t="s">
        <v>68</v>
      </c>
      <c r="C394" s="4"/>
      <c r="D394" s="4"/>
      <c r="E394" s="12" t="str">
        <f>HYPERLINK("https://twitter.com/tryonnews","@tryonnews")</f>
        <v>@tryonnews</v>
      </c>
      <c r="F394" s="5" t="s">
        <v>433</v>
      </c>
      <c r="G394" s="5" t="str">
        <f>HYPERLINK("mailto:news@tryondailybulletin.com","news@tryondailybulletin.com")</f>
        <v>news@tryondailybulletin.com</v>
      </c>
      <c r="H394" s="2" t="s">
        <v>1783</v>
      </c>
      <c r="I394" s="2" t="s">
        <v>1784</v>
      </c>
      <c r="J394" s="2" t="s">
        <v>30</v>
      </c>
      <c r="K394" s="2">
        <v>28782</v>
      </c>
      <c r="L394" s="2" t="s">
        <v>1408</v>
      </c>
      <c r="M394" s="2" t="s">
        <v>1791</v>
      </c>
      <c r="N394" s="5" t="s">
        <v>1786</v>
      </c>
    </row>
    <row r="395" spans="1:14" s="2" customFormat="1">
      <c r="A395" s="5" t="s">
        <v>1796</v>
      </c>
      <c r="B395" s="2" t="s">
        <v>1808</v>
      </c>
      <c r="C395" s="2" t="s">
        <v>1809</v>
      </c>
      <c r="D395" s="2" t="s">
        <v>1810</v>
      </c>
      <c r="E395" s="5" t="str">
        <f>HYPERLINK("https://twitter.com/jeffhampton56","@jeffhampton56")</f>
        <v>@jeffhampton56</v>
      </c>
      <c r="F395" s="5" t="s">
        <v>433</v>
      </c>
      <c r="G395" s="5" t="str">
        <f>HYPERLINK("mailto:jeff.hampton@pilotonline.com","jeff.hampton@pilotonline.com")</f>
        <v>jeff.hampton@pilotonline.com</v>
      </c>
      <c r="H395" s="2" t="s">
        <v>1801</v>
      </c>
      <c r="I395" s="2" t="s">
        <v>1802</v>
      </c>
      <c r="J395" s="2" t="s">
        <v>30</v>
      </c>
      <c r="K395" s="2">
        <v>28782</v>
      </c>
      <c r="L395" s="2" t="s">
        <v>1803</v>
      </c>
      <c r="M395" s="2" t="s">
        <v>1811</v>
      </c>
      <c r="N395" s="16" t="s">
        <v>1805</v>
      </c>
    </row>
    <row r="396" spans="1:14" s="2" customFormat="1">
      <c r="A396" s="5" t="s">
        <v>1796</v>
      </c>
      <c r="B396" s="2" t="s">
        <v>57</v>
      </c>
      <c r="C396" s="2" t="s">
        <v>1797</v>
      </c>
      <c r="D396" s="2" t="s">
        <v>1798</v>
      </c>
      <c r="E396" s="16" t="s">
        <v>1799</v>
      </c>
      <c r="F396" s="5" t="s">
        <v>433</v>
      </c>
      <c r="G396" s="5" t="s">
        <v>1800</v>
      </c>
      <c r="H396" s="2" t="s">
        <v>1801</v>
      </c>
      <c r="I396" s="2" t="s">
        <v>1802</v>
      </c>
      <c r="J396" s="2" t="s">
        <v>30</v>
      </c>
      <c r="K396" s="2">
        <v>28782</v>
      </c>
      <c r="L396" s="2" t="s">
        <v>1803</v>
      </c>
      <c r="M396" s="2" t="s">
        <v>1804</v>
      </c>
      <c r="N396" s="16" t="s">
        <v>1805</v>
      </c>
    </row>
    <row r="397" spans="1:14" s="2" customFormat="1">
      <c r="A397" s="5" t="s">
        <v>1796</v>
      </c>
      <c r="B397" s="2" t="s">
        <v>129</v>
      </c>
      <c r="C397" s="2" t="s">
        <v>757</v>
      </c>
      <c r="D397" s="2" t="s">
        <v>1806</v>
      </c>
      <c r="E397" s="16" t="s">
        <v>1799</v>
      </c>
      <c r="F397" s="5" t="s">
        <v>433</v>
      </c>
      <c r="G397" s="5" t="s">
        <v>1807</v>
      </c>
      <c r="H397" s="2" t="s">
        <v>1801</v>
      </c>
      <c r="I397" s="2" t="s">
        <v>1802</v>
      </c>
      <c r="J397" s="2" t="s">
        <v>30</v>
      </c>
      <c r="K397" s="2">
        <v>28782</v>
      </c>
      <c r="L397" s="2" t="s">
        <v>1803</v>
      </c>
      <c r="M397" s="2" t="s">
        <v>1804</v>
      </c>
      <c r="N397" s="16" t="s">
        <v>1805</v>
      </c>
    </row>
    <row r="398" spans="1:14" s="2" customFormat="1">
      <c r="A398" s="5" t="s">
        <v>1812</v>
      </c>
      <c r="B398" s="2" t="s">
        <v>353</v>
      </c>
      <c r="C398" s="2" t="s">
        <v>1734</v>
      </c>
      <c r="D398" s="2" t="s">
        <v>1820</v>
      </c>
      <c r="E398" s="5" t="str">
        <f>HYPERLINK("https://twitter.com/avansant?lang=en","@avansant")</f>
        <v>@avansant</v>
      </c>
      <c r="F398" s="5" t="s">
        <v>433</v>
      </c>
      <c r="G398" s="5" t="str">
        <f>HYPERLINK("mailto:ashley.vansant@thewashingtondailynews.com","ashley.vansant@thewashingtondailynews.com")</f>
        <v>ashley.vansant@thewashingtondailynews.com</v>
      </c>
      <c r="H398" s="2" t="s">
        <v>1816</v>
      </c>
      <c r="I398" s="2" t="s">
        <v>78</v>
      </c>
      <c r="J398" s="2" t="s">
        <v>30</v>
      </c>
      <c r="K398" s="2">
        <v>27889</v>
      </c>
      <c r="L398" s="2" t="s">
        <v>1817</v>
      </c>
      <c r="M398" s="2" t="s">
        <v>1818</v>
      </c>
      <c r="N398" s="5" t="s">
        <v>1819</v>
      </c>
    </row>
    <row r="399" spans="1:14" s="2" customFormat="1">
      <c r="A399" s="5" t="s">
        <v>1812</v>
      </c>
      <c r="B399" s="2" t="s">
        <v>170</v>
      </c>
      <c r="C399" s="4" t="s">
        <v>1821</v>
      </c>
      <c r="D399" s="4" t="s">
        <v>1822</v>
      </c>
      <c r="E399" s="16" t="s">
        <v>1815</v>
      </c>
      <c r="F399" s="5" t="s">
        <v>433</v>
      </c>
      <c r="G399" s="5" t="s">
        <v>1823</v>
      </c>
      <c r="H399" s="2" t="s">
        <v>1816</v>
      </c>
      <c r="I399" s="2" t="s">
        <v>78</v>
      </c>
      <c r="J399" s="2" t="s">
        <v>30</v>
      </c>
      <c r="K399" s="2">
        <v>27889</v>
      </c>
      <c r="L399" s="2" t="s">
        <v>1817</v>
      </c>
      <c r="M399" s="2" t="s">
        <v>1818</v>
      </c>
      <c r="N399" s="16" t="s">
        <v>1819</v>
      </c>
    </row>
    <row r="400" spans="1:14" s="2" customFormat="1">
      <c r="A400" s="5" t="s">
        <v>1812</v>
      </c>
      <c r="B400" s="2" t="s">
        <v>90</v>
      </c>
      <c r="C400" s="2" t="s">
        <v>1813</v>
      </c>
      <c r="D400" s="2" t="s">
        <v>1814</v>
      </c>
      <c r="E400" s="16" t="s">
        <v>1815</v>
      </c>
      <c r="F400" s="5" t="s">
        <v>433</v>
      </c>
      <c r="G400" s="5" t="str">
        <f>HYPERLINK("mailto:vail.rumley@thewashingtondailynews.com","vail.rumley@thewashingtondailynews.com")</f>
        <v>vail.rumley@thewashingtondailynews.com</v>
      </c>
      <c r="H400" s="2" t="s">
        <v>1816</v>
      </c>
      <c r="I400" s="2" t="s">
        <v>78</v>
      </c>
      <c r="J400" s="2" t="s">
        <v>30</v>
      </c>
      <c r="K400" s="2">
        <v>27889</v>
      </c>
      <c r="L400" s="2" t="s">
        <v>1817</v>
      </c>
      <c r="M400" s="2" t="s">
        <v>1818</v>
      </c>
      <c r="N400" s="5" t="s">
        <v>1819</v>
      </c>
    </row>
    <row r="401" spans="1:14" s="2" customFormat="1">
      <c r="A401" s="5" t="s">
        <v>1812</v>
      </c>
      <c r="B401" s="2" t="s">
        <v>49</v>
      </c>
      <c r="C401" s="4"/>
      <c r="D401" s="4"/>
      <c r="E401" s="5" t="str">
        <f>HYPERLINK("https://twitter.com/WDNweb?ref_src=twsrc%5Egoogle%7Ctwcamp%5Eserp%7Ctwgr%5Eauthor","@WDNweb")</f>
        <v>@WDNweb</v>
      </c>
      <c r="F401" s="5" t="s">
        <v>433</v>
      </c>
      <c r="G401" s="12" t="str">
        <f>HYPERLINK("mailto:news@thewashingtondailynews.com","news@thewashingtondailynews.com")</f>
        <v>news@thewashingtondailynews.com</v>
      </c>
      <c r="H401" s="2" t="s">
        <v>1816</v>
      </c>
      <c r="I401" s="2" t="s">
        <v>78</v>
      </c>
      <c r="J401" s="2" t="s">
        <v>30</v>
      </c>
      <c r="K401" s="2">
        <v>27889</v>
      </c>
      <c r="L401" s="2" t="s">
        <v>1817</v>
      </c>
      <c r="M401" s="2" t="s">
        <v>1818</v>
      </c>
      <c r="N401" s="5" t="s">
        <v>1819</v>
      </c>
    </row>
    <row r="402" spans="1:14" s="2" customFormat="1">
      <c r="A402" s="5" t="s">
        <v>1812</v>
      </c>
      <c r="B402" s="2" t="s">
        <v>68</v>
      </c>
      <c r="C402" s="4"/>
      <c r="D402" s="4"/>
      <c r="E402" s="5" t="str">
        <f>HYPERLINK("https://twitter.com/WDNweb?ref_src=twsrc%5Egoogle%7Ctwcamp%5Eserp%7Ctwgr%5Eauthor","@WDNweb")</f>
        <v>@WDNweb</v>
      </c>
      <c r="F402" s="5" t="s">
        <v>433</v>
      </c>
      <c r="G402" s="5" t="str">
        <f>HYPERLINK("mailto:news@thewashingtondailynews.com","news@thewashingtondailynews.com")</f>
        <v>news@thewashingtondailynews.com</v>
      </c>
      <c r="H402" s="2" t="s">
        <v>1816</v>
      </c>
      <c r="I402" s="2" t="s">
        <v>78</v>
      </c>
      <c r="J402" s="2" t="s">
        <v>30</v>
      </c>
      <c r="K402" s="2">
        <v>27889</v>
      </c>
      <c r="L402" s="2" t="s">
        <v>1817</v>
      </c>
      <c r="M402" s="2" t="s">
        <v>1818</v>
      </c>
      <c r="N402" s="5" t="s">
        <v>1819</v>
      </c>
    </row>
    <row r="403" spans="1:14" s="2" customFormat="1">
      <c r="A403" s="5" t="s">
        <v>1824</v>
      </c>
      <c r="B403" s="2" t="s">
        <v>170</v>
      </c>
      <c r="C403" s="4" t="s">
        <v>1841</v>
      </c>
      <c r="D403" s="4" t="s">
        <v>1842</v>
      </c>
      <c r="E403" s="5" t="str">
        <f>HYPERLINK("https://twitter.com/BrieHandgraaf","@BrieHandgraaf")</f>
        <v>@BrieHandgraaf</v>
      </c>
      <c r="F403" s="5" t="s">
        <v>433</v>
      </c>
      <c r="G403" s="5" t="str">
        <f>HYPERLINK("mailto:bhandgraaf@wilsontimes.com","bhandgraaf@wilsontimes.com")</f>
        <v>bhandgraaf@wilsontimes.com</v>
      </c>
      <c r="H403" s="2" t="s">
        <v>1827</v>
      </c>
      <c r="I403" s="2" t="s">
        <v>29</v>
      </c>
      <c r="J403" s="2" t="s">
        <v>30</v>
      </c>
      <c r="K403" s="2">
        <v>27893</v>
      </c>
      <c r="L403" s="2" t="s">
        <v>29</v>
      </c>
      <c r="M403" s="2" t="s">
        <v>1843</v>
      </c>
      <c r="N403" s="5" t="s">
        <v>1829</v>
      </c>
    </row>
    <row r="404" spans="1:14" s="2" customFormat="1">
      <c r="A404" s="5" t="s">
        <v>1824</v>
      </c>
      <c r="B404" s="2" t="s">
        <v>1178</v>
      </c>
      <c r="C404" s="2" t="s">
        <v>1836</v>
      </c>
      <c r="D404" s="2" t="s">
        <v>1837</v>
      </c>
      <c r="E404" s="5" t="str">
        <f>HYPERLINK("https://twitter.com/corey_friedman","@corey_friedman")</f>
        <v>@corey_friedman</v>
      </c>
      <c r="F404" s="5" t="s">
        <v>433</v>
      </c>
      <c r="G404" s="5" t="str">
        <f>HYPERLINK("mailto:cfriedman@wilsontimes.com","cfriedman@wilsontimes.com")</f>
        <v>cfriedman@wilsontimes.com</v>
      </c>
      <c r="H404" s="2" t="s">
        <v>1827</v>
      </c>
      <c r="I404" s="2" t="s">
        <v>29</v>
      </c>
      <c r="J404" s="2" t="s">
        <v>30</v>
      </c>
      <c r="K404" s="2">
        <v>27893</v>
      </c>
      <c r="L404" s="2" t="s">
        <v>29</v>
      </c>
      <c r="M404" s="2" t="s">
        <v>1835</v>
      </c>
      <c r="N404" s="5" t="s">
        <v>1829</v>
      </c>
    </row>
    <row r="405" spans="1:14" s="2" customFormat="1">
      <c r="A405" s="5" t="s">
        <v>1824</v>
      </c>
      <c r="B405" s="2" t="s">
        <v>170</v>
      </c>
      <c r="C405" s="2" t="s">
        <v>1833</v>
      </c>
      <c r="D405" s="2" t="s">
        <v>29</v>
      </c>
      <c r="E405" s="16" t="s">
        <v>1826</v>
      </c>
      <c r="F405" s="5" t="s">
        <v>433</v>
      </c>
      <c r="G405" s="5" t="s">
        <v>1834</v>
      </c>
      <c r="H405" s="2" t="s">
        <v>1827</v>
      </c>
      <c r="I405" s="2" t="s">
        <v>29</v>
      </c>
      <c r="J405" s="2" t="s">
        <v>30</v>
      </c>
      <c r="K405" s="2">
        <v>27893</v>
      </c>
      <c r="L405" s="2" t="s">
        <v>29</v>
      </c>
      <c r="M405" s="2" t="s">
        <v>1835</v>
      </c>
      <c r="N405" s="5" t="s">
        <v>1829</v>
      </c>
    </row>
    <row r="406" spans="1:14" s="2" customFormat="1">
      <c r="A406" s="5" t="s">
        <v>1824</v>
      </c>
      <c r="B406" s="2" t="s">
        <v>820</v>
      </c>
      <c r="C406" s="2" t="s">
        <v>809</v>
      </c>
      <c r="D406" s="2" t="s">
        <v>1825</v>
      </c>
      <c r="E406" s="16" t="s">
        <v>1826</v>
      </c>
      <c r="F406" s="5" t="s">
        <v>433</v>
      </c>
      <c r="G406" s="5" t="str">
        <f>HYPERLINK("mailto:lisa@wilsontimes.com","lisa@wilsontimes.com")</f>
        <v>lisa@wilsontimes.com</v>
      </c>
      <c r="H406" s="2" t="s">
        <v>1827</v>
      </c>
      <c r="I406" s="2" t="s">
        <v>29</v>
      </c>
      <c r="J406" s="2" t="s">
        <v>30</v>
      </c>
      <c r="K406" s="2">
        <v>27893</v>
      </c>
      <c r="L406" s="2" t="s">
        <v>29</v>
      </c>
      <c r="M406" s="2" t="s">
        <v>1828</v>
      </c>
      <c r="N406" s="16" t="s">
        <v>1829</v>
      </c>
    </row>
    <row r="407" spans="1:14" s="2" customFormat="1">
      <c r="A407" s="5" t="s">
        <v>1824</v>
      </c>
      <c r="B407" s="2" t="s">
        <v>1830</v>
      </c>
      <c r="C407" s="2" t="s">
        <v>884</v>
      </c>
      <c r="D407" s="2" t="s">
        <v>1831</v>
      </c>
      <c r="E407" s="16" t="s">
        <v>1826</v>
      </c>
      <c r="F407" s="5" t="s">
        <v>433</v>
      </c>
      <c r="G407" s="5" t="str">
        <f>HYPERLINK("mailto:mpd@wilsontimes.com","mpd@wilsontimes.com")</f>
        <v>mpd@wilsontimes.com</v>
      </c>
      <c r="H407" s="2" t="s">
        <v>1827</v>
      </c>
      <c r="I407" s="2" t="s">
        <v>29</v>
      </c>
      <c r="J407" s="2" t="s">
        <v>30</v>
      </c>
      <c r="K407" s="2">
        <v>27889</v>
      </c>
      <c r="L407" s="2" t="s">
        <v>29</v>
      </c>
      <c r="M407" s="2" t="s">
        <v>1832</v>
      </c>
      <c r="N407" s="5" t="s">
        <v>1829</v>
      </c>
    </row>
    <row r="408" spans="1:14" s="2" customFormat="1">
      <c r="A408" s="5" t="s">
        <v>1824</v>
      </c>
      <c r="B408" s="2" t="s">
        <v>170</v>
      </c>
      <c r="C408" s="4" t="s">
        <v>1844</v>
      </c>
      <c r="D408" s="4" t="s">
        <v>1845</v>
      </c>
      <c r="E408" s="5" t="str">
        <f>HYPERLINK("https://twitter.com/livie80","@livie80")</f>
        <v>@livie80</v>
      </c>
      <c r="F408" s="5" t="s">
        <v>433</v>
      </c>
      <c r="G408" s="5" t="str">
        <f>HYPERLINK("mailto:olivia@wilsontimes.com","olivia@wilsontimes.com")</f>
        <v>olivia@wilsontimes.com</v>
      </c>
      <c r="H408" s="2" t="s">
        <v>1827</v>
      </c>
      <c r="I408" s="2" t="s">
        <v>29</v>
      </c>
      <c r="J408" s="2" t="s">
        <v>30</v>
      </c>
      <c r="K408" s="2">
        <v>27893</v>
      </c>
      <c r="L408" s="2" t="s">
        <v>29</v>
      </c>
      <c r="M408" s="2" t="s">
        <v>1846</v>
      </c>
      <c r="N408" s="5" t="s">
        <v>1829</v>
      </c>
    </row>
    <row r="409" spans="1:14" s="2" customFormat="1">
      <c r="A409" s="5" t="s">
        <v>1824</v>
      </c>
      <c r="B409" s="2" t="s">
        <v>49</v>
      </c>
      <c r="C409" s="4"/>
      <c r="D409" s="4"/>
      <c r="E409" s="5" t="str">
        <f>HYPERLINK("https://twitter.com/TheWilsonTimes","@TheWilsonTimes")</f>
        <v>@TheWilsonTimes</v>
      </c>
      <c r="F409" s="5" t="s">
        <v>433</v>
      </c>
      <c r="G409" s="5" t="str">
        <f>HYPERLINK("mailto:editor@wilsontimes.com","editor@wilsontimes.com")</f>
        <v>editor@wilsontimes.com</v>
      </c>
      <c r="H409" s="2" t="s">
        <v>1838</v>
      </c>
      <c r="I409" s="2" t="s">
        <v>29</v>
      </c>
      <c r="J409" s="2" t="s">
        <v>30</v>
      </c>
      <c r="K409" s="2">
        <v>27893</v>
      </c>
      <c r="L409" s="2" t="s">
        <v>29</v>
      </c>
      <c r="M409" s="2" t="s">
        <v>1839</v>
      </c>
      <c r="N409" s="5" t="s">
        <v>1829</v>
      </c>
    </row>
    <row r="410" spans="1:14" s="2" customFormat="1">
      <c r="A410" s="5" t="s">
        <v>1824</v>
      </c>
      <c r="B410" s="2" t="s">
        <v>68</v>
      </c>
      <c r="C410" s="4"/>
      <c r="D410" s="4"/>
      <c r="E410" s="5" t="str">
        <f>HYPERLINK("https://twitter.com/TheWilsonTimes","@TheWilsonTimes")</f>
        <v>@TheWilsonTimes</v>
      </c>
      <c r="F410" s="5" t="s">
        <v>433</v>
      </c>
      <c r="G410" s="5" t="str">
        <f>HYPERLINK("mailto:editor@wilsontimes.com","editor@wilsontimes.com")</f>
        <v>editor@wilsontimes.com</v>
      </c>
      <c r="H410" s="2" t="s">
        <v>1838</v>
      </c>
      <c r="I410" s="2" t="s">
        <v>29</v>
      </c>
      <c r="J410" s="2" t="s">
        <v>30</v>
      </c>
      <c r="K410" s="2">
        <v>27893</v>
      </c>
      <c r="L410" s="2" t="s">
        <v>29</v>
      </c>
      <c r="M410" s="2" t="s">
        <v>1840</v>
      </c>
      <c r="N410" s="5" t="s">
        <v>1829</v>
      </c>
    </row>
    <row r="411" spans="1:14" s="2" customFormat="1">
      <c r="A411" s="5" t="s">
        <v>1847</v>
      </c>
      <c r="B411" s="2" t="s">
        <v>353</v>
      </c>
      <c r="C411" s="4" t="s">
        <v>1494</v>
      </c>
      <c r="D411" s="4" t="s">
        <v>27</v>
      </c>
      <c r="E411" s="5" t="str">
        <f>HYPERLINK("https://twitter.com/JournalNow","@JournalNow")</f>
        <v>@JournalNow</v>
      </c>
      <c r="F411" s="5" t="s">
        <v>433</v>
      </c>
      <c r="G411" s="16" t="s">
        <v>1495</v>
      </c>
      <c r="H411" s="2" t="s">
        <v>1850</v>
      </c>
      <c r="I411" s="2" t="s">
        <v>291</v>
      </c>
      <c r="J411" s="2" t="s">
        <v>30</v>
      </c>
      <c r="K411" s="2">
        <v>27893</v>
      </c>
      <c r="L411" s="2" t="s">
        <v>292</v>
      </c>
      <c r="M411" s="2" t="s">
        <v>1496</v>
      </c>
      <c r="N411" s="16" t="s">
        <v>1852</v>
      </c>
    </row>
    <row r="412" spans="1:14" s="2" customFormat="1">
      <c r="A412" s="5" t="s">
        <v>1847</v>
      </c>
      <c r="B412" s="2" t="s">
        <v>129</v>
      </c>
      <c r="C412" s="2" t="s">
        <v>1217</v>
      </c>
      <c r="D412" s="2" t="s">
        <v>1857</v>
      </c>
      <c r="E412" s="5" t="str">
        <f>HYPERLINK("https://twitter.com/JournalNow","@JournalNow")</f>
        <v>@JournalNow</v>
      </c>
      <c r="F412" s="5" t="s">
        <v>433</v>
      </c>
      <c r="G412" s="5" t="str">
        <f>HYPERLINK("mailto:amorrissey@wsjournal.com","amorrissey@wsjournal.com")</f>
        <v>amorrissey@wsjournal.com</v>
      </c>
      <c r="H412" s="2" t="s">
        <v>1850</v>
      </c>
      <c r="I412" s="2" t="s">
        <v>291</v>
      </c>
      <c r="J412" s="2" t="s">
        <v>30</v>
      </c>
      <c r="K412" s="2">
        <v>27101</v>
      </c>
      <c r="L412" s="2" t="s">
        <v>292</v>
      </c>
      <c r="M412" s="2" t="s">
        <v>1858</v>
      </c>
      <c r="N412" s="5" t="s">
        <v>1852</v>
      </c>
    </row>
    <row r="413" spans="1:14" s="2" customFormat="1">
      <c r="A413" s="5" t="s">
        <v>1847</v>
      </c>
      <c r="B413" s="2" t="s">
        <v>938</v>
      </c>
      <c r="C413" s="2" t="s">
        <v>1865</v>
      </c>
      <c r="D413" s="2" t="s">
        <v>257</v>
      </c>
      <c r="E413" s="5" t="str">
        <f>HYPERLINK("https://twitter.com/fdanielWSJ","@fdanielWSJ")</f>
        <v>@fdanielWSJ</v>
      </c>
      <c r="F413" s="5" t="s">
        <v>433</v>
      </c>
      <c r="G413" s="5" t="str">
        <f>HYPERLINK("mailto:fdaniel@wsjournal.com","fdaniel@wsjournal.com")</f>
        <v>fdaniel@wsjournal.com</v>
      </c>
      <c r="H413" s="2" t="s">
        <v>1850</v>
      </c>
      <c r="I413" s="2" t="s">
        <v>291</v>
      </c>
      <c r="J413" s="2" t="s">
        <v>30</v>
      </c>
      <c r="K413" s="2">
        <v>27101</v>
      </c>
      <c r="L413" s="2" t="s">
        <v>292</v>
      </c>
      <c r="M413" s="2" t="s">
        <v>1866</v>
      </c>
      <c r="N413" s="5" t="s">
        <v>1852</v>
      </c>
    </row>
    <row r="414" spans="1:14" s="2" customFormat="1">
      <c r="A414" s="5" t="s">
        <v>1847</v>
      </c>
      <c r="B414" s="2" t="s">
        <v>1859</v>
      </c>
      <c r="C414" s="2" t="s">
        <v>485</v>
      </c>
      <c r="D414" s="2" t="s">
        <v>1849</v>
      </c>
      <c r="E414" s="5" t="str">
        <f>HYPERLINK("https://twitter.com/JournalNow","@JournalNow")</f>
        <v>@JournalNow</v>
      </c>
      <c r="F414" s="5" t="s">
        <v>433</v>
      </c>
      <c r="G414" s="5" t="str">
        <f>HYPERLINK("mailto:jyoung@wsjournal.com","jyoung@wsjournal.com")</f>
        <v>jyoung@wsjournal.com</v>
      </c>
      <c r="H414" s="2" t="s">
        <v>1850</v>
      </c>
      <c r="I414" s="2" t="s">
        <v>291</v>
      </c>
      <c r="J414" s="2" t="s">
        <v>30</v>
      </c>
      <c r="K414" s="2">
        <v>27101</v>
      </c>
      <c r="L414" s="2" t="s">
        <v>292</v>
      </c>
      <c r="M414" s="2" t="s">
        <v>1860</v>
      </c>
      <c r="N414" s="5" t="s">
        <v>1852</v>
      </c>
    </row>
    <row r="415" spans="1:14" s="2" customFormat="1">
      <c r="A415" s="5" t="s">
        <v>1847</v>
      </c>
      <c r="B415" s="2" t="s">
        <v>1693</v>
      </c>
      <c r="C415" s="2" t="s">
        <v>1876</v>
      </c>
      <c r="D415" s="2" t="s">
        <v>1877</v>
      </c>
      <c r="E415" s="5" t="str">
        <f>HYPERLINK("https://twitter.com/JournalNow","@JournalNow")</f>
        <v>@JournalNow</v>
      </c>
      <c r="F415" s="5" t="s">
        <v>433</v>
      </c>
      <c r="G415" s="16" t="s">
        <v>1878</v>
      </c>
      <c r="H415" s="2" t="s">
        <v>1850</v>
      </c>
      <c r="I415" s="2" t="s">
        <v>291</v>
      </c>
      <c r="J415" s="2" t="s">
        <v>30</v>
      </c>
      <c r="K415" s="2">
        <v>27101</v>
      </c>
      <c r="L415" s="2" t="s">
        <v>292</v>
      </c>
      <c r="M415" s="2" t="s">
        <v>1879</v>
      </c>
      <c r="N415" s="5" t="s">
        <v>1852</v>
      </c>
    </row>
    <row r="416" spans="1:14" s="2" customFormat="1">
      <c r="A416" s="5" t="s">
        <v>1847</v>
      </c>
      <c r="B416" s="2" t="s">
        <v>1139</v>
      </c>
      <c r="C416" s="2" t="s">
        <v>1848</v>
      </c>
      <c r="D416" s="2" t="s">
        <v>1849</v>
      </c>
      <c r="E416" s="5" t="str">
        <f>HYPERLINK("https://twitter.com/JournalNow","@JournalNow")</f>
        <v>@JournalNow</v>
      </c>
      <c r="F416" s="5" t="s">
        <v>433</v>
      </c>
      <c r="G416" s="5" t="str">
        <f>HYPERLINK("mailto:dyoung@wsjournal.com","dyoung@wsjournal.com")</f>
        <v>dyoung@wsjournal.com</v>
      </c>
      <c r="H416" s="2" t="s">
        <v>1850</v>
      </c>
      <c r="I416" s="2" t="s">
        <v>291</v>
      </c>
      <c r="J416" s="2" t="s">
        <v>30</v>
      </c>
      <c r="K416" s="2">
        <v>27101</v>
      </c>
      <c r="L416" s="2" t="s">
        <v>292</v>
      </c>
      <c r="M416" s="2" t="s">
        <v>1851</v>
      </c>
      <c r="N416" s="5" t="s">
        <v>1852</v>
      </c>
    </row>
    <row r="417" spans="1:14" s="2" customFormat="1">
      <c r="A417" s="5" t="s">
        <v>1847</v>
      </c>
      <c r="B417" s="2" t="s">
        <v>170</v>
      </c>
      <c r="C417" s="2" t="s">
        <v>246</v>
      </c>
      <c r="D417" s="2" t="s">
        <v>1861</v>
      </c>
      <c r="E417" s="5" t="str">
        <f>HYPERLINK("https://twitter.com/jhintonWSJ","@jhintonWSJ")</f>
        <v>@jhintonWSJ</v>
      </c>
      <c r="F417" s="5" t="s">
        <v>433</v>
      </c>
      <c r="G417" s="5" t="str">
        <f>HYPERLINK("mailto:jhinton@wsjournal.com","jhinton@wsjournal.com")</f>
        <v>jhinton@wsjournal.com</v>
      </c>
      <c r="H417" s="2" t="s">
        <v>1850</v>
      </c>
      <c r="I417" s="2" t="s">
        <v>291</v>
      </c>
      <c r="J417" s="2" t="s">
        <v>30</v>
      </c>
      <c r="K417" s="2">
        <v>27101</v>
      </c>
      <c r="L417" s="2" t="s">
        <v>292</v>
      </c>
      <c r="M417" s="2" t="s">
        <v>1862</v>
      </c>
      <c r="N417" s="5" t="s">
        <v>1852</v>
      </c>
    </row>
    <row r="418" spans="1:14" s="2" customFormat="1">
      <c r="A418" s="5" t="s">
        <v>1847</v>
      </c>
      <c r="B418" s="2" t="s">
        <v>1873</v>
      </c>
      <c r="C418" s="2" t="s">
        <v>809</v>
      </c>
      <c r="D418" s="2" t="s">
        <v>1874</v>
      </c>
      <c r="E418" s="5" t="str">
        <f>HYPERLINK("https://twitter.com/JournalNow","@JournalNow")</f>
        <v>@JournalNow</v>
      </c>
      <c r="F418" s="5" t="s">
        <v>433</v>
      </c>
      <c r="G418" s="5" t="str">
        <f>HYPERLINK("mailto:lshu@wsjournal.com","lshu@wsjournal.com")</f>
        <v>lshu@wsjournal.com</v>
      </c>
      <c r="H418" s="2" t="s">
        <v>1850</v>
      </c>
      <c r="I418" s="2" t="s">
        <v>291</v>
      </c>
      <c r="J418" s="2" t="s">
        <v>30</v>
      </c>
      <c r="K418" s="2">
        <v>27101</v>
      </c>
      <c r="L418" s="2" t="s">
        <v>292</v>
      </c>
      <c r="M418" s="2" t="s">
        <v>1875</v>
      </c>
      <c r="N418" s="5" t="s">
        <v>1852</v>
      </c>
    </row>
    <row r="419" spans="1:14" s="2" customFormat="1">
      <c r="A419" s="5" t="s">
        <v>1847</v>
      </c>
      <c r="B419" s="2" t="s">
        <v>593</v>
      </c>
      <c r="C419" s="2" t="s">
        <v>313</v>
      </c>
      <c r="D419" s="2" t="s">
        <v>1867</v>
      </c>
      <c r="E419" s="5" t="str">
        <f>HYPERLINK("https://twitter.com/mhewlettWSJ","@mhewlettWSJ")</f>
        <v>@mhewlettWSJ</v>
      </c>
      <c r="F419" s="5" t="s">
        <v>433</v>
      </c>
      <c r="G419" s="5" t="str">
        <f>HYPERLINK("mailto:mhewlett@wsjournal.com","mhewlett@wsjournal.com")</f>
        <v>mhewlett@wsjournal.com</v>
      </c>
      <c r="H419" s="2" t="s">
        <v>1850</v>
      </c>
      <c r="I419" s="2" t="s">
        <v>291</v>
      </c>
      <c r="J419" s="2" t="s">
        <v>30</v>
      </c>
      <c r="K419" s="2">
        <v>27101</v>
      </c>
      <c r="L419" s="2" t="s">
        <v>292</v>
      </c>
      <c r="M419" s="2" t="s">
        <v>1868</v>
      </c>
      <c r="N419" s="5" t="s">
        <v>1852</v>
      </c>
    </row>
    <row r="420" spans="1:14" s="2" customFormat="1">
      <c r="A420" s="5" t="s">
        <v>1847</v>
      </c>
      <c r="B420" s="2" t="s">
        <v>827</v>
      </c>
      <c r="C420" s="2" t="s">
        <v>313</v>
      </c>
      <c r="D420" s="2" t="s">
        <v>856</v>
      </c>
      <c r="E420" s="5" t="str">
        <f>HYPERLINK("https://twitter.com/JournalNow","@JournalNow")</f>
        <v>@JournalNow</v>
      </c>
      <c r="F420" s="5" t="s">
        <v>433</v>
      </c>
      <c r="G420" s="5" t="str">
        <f>HYPERLINK("mailto:mscott@wsjournal.com","mscott@wsjournal.com")</f>
        <v>mscott@wsjournal.com</v>
      </c>
      <c r="H420" s="2" t="s">
        <v>1850</v>
      </c>
      <c r="I420" s="2" t="s">
        <v>291</v>
      </c>
      <c r="J420" s="2" t="s">
        <v>30</v>
      </c>
      <c r="K420" s="2">
        <v>27101</v>
      </c>
      <c r="L420" s="2" t="s">
        <v>292</v>
      </c>
      <c r="M420" s="2" t="s">
        <v>1855</v>
      </c>
      <c r="N420" s="5" t="s">
        <v>1852</v>
      </c>
    </row>
    <row r="421" spans="1:14" s="2" customFormat="1">
      <c r="A421" s="5" t="s">
        <v>1847</v>
      </c>
      <c r="B421" s="2" t="s">
        <v>938</v>
      </c>
      <c r="C421" s="2" t="s">
        <v>1377</v>
      </c>
      <c r="D421" s="2" t="s">
        <v>1863</v>
      </c>
      <c r="E421" s="5" t="str">
        <f>HYPERLINK("https://twitter.com/rcraverWSJ","@rcraverWSJ")</f>
        <v>@rcraverWSJ</v>
      </c>
      <c r="F421" s="5" t="s">
        <v>433</v>
      </c>
      <c r="G421" s="5" t="str">
        <f>HYPERLINK("mailto:rcraver@wsjournal.com","rcraver@wsjournal.com")</f>
        <v>rcraver@wsjournal.com</v>
      </c>
      <c r="H421" s="2" t="s">
        <v>1850</v>
      </c>
      <c r="I421" s="2" t="s">
        <v>291</v>
      </c>
      <c r="J421" s="2" t="s">
        <v>30</v>
      </c>
      <c r="K421" s="2">
        <v>27101</v>
      </c>
      <c r="L421" s="2" t="s">
        <v>292</v>
      </c>
      <c r="M421" s="2" t="s">
        <v>1864</v>
      </c>
      <c r="N421" s="5" t="s">
        <v>1852</v>
      </c>
    </row>
    <row r="422" spans="1:14" s="2" customFormat="1">
      <c r="A422" s="5" t="s">
        <v>1847</v>
      </c>
      <c r="B422" s="2" t="s">
        <v>1853</v>
      </c>
      <c r="C422" s="2" t="s">
        <v>856</v>
      </c>
      <c r="D422" s="2" t="s">
        <v>300</v>
      </c>
      <c r="E422" s="5" t="str">
        <f>HYPERLINK("https://twitter.com/scottsextonwsj","@scottsextonwsj")</f>
        <v>@scottsextonwsj</v>
      </c>
      <c r="F422" s="5" t="s">
        <v>433</v>
      </c>
      <c r="G422" s="5" t="str">
        <f>HYPERLINK("mailto:ssexton@wsjournal.com","ssexton@wsjournal.com")</f>
        <v>ssexton@wsjournal.com</v>
      </c>
      <c r="H422" s="2" t="s">
        <v>1850</v>
      </c>
      <c r="I422" s="2" t="s">
        <v>291</v>
      </c>
      <c r="J422" s="2" t="s">
        <v>30</v>
      </c>
      <c r="K422" s="2">
        <v>27101</v>
      </c>
      <c r="L422" s="2" t="s">
        <v>292</v>
      </c>
      <c r="M422" s="2" t="s">
        <v>1854</v>
      </c>
      <c r="N422" s="5" t="s">
        <v>1852</v>
      </c>
    </row>
    <row r="423" spans="1:14" s="2" customFormat="1">
      <c r="A423" s="5" t="s">
        <v>1847</v>
      </c>
      <c r="B423" s="2" t="s">
        <v>847</v>
      </c>
      <c r="C423" s="2" t="s">
        <v>1869</v>
      </c>
      <c r="D423" s="2" t="s">
        <v>1870</v>
      </c>
      <c r="E423" s="5" t="str">
        <f>HYPERLINK("https://twitter.com/JournalNow","@JournalNow")</f>
        <v>@JournalNow</v>
      </c>
      <c r="F423" s="5" t="s">
        <v>433</v>
      </c>
      <c r="G423" s="16" t="s">
        <v>1871</v>
      </c>
      <c r="H423" s="2" t="s">
        <v>1850</v>
      </c>
      <c r="I423" s="2" t="s">
        <v>291</v>
      </c>
      <c r="J423" s="2" t="s">
        <v>30</v>
      </c>
      <c r="K423" s="2">
        <v>27101</v>
      </c>
      <c r="L423" s="2" t="s">
        <v>292</v>
      </c>
      <c r="M423" s="2" t="s">
        <v>1872</v>
      </c>
      <c r="N423" s="5" t="s">
        <v>1852</v>
      </c>
    </row>
    <row r="424" spans="1:14" s="2" customFormat="1">
      <c r="A424" s="5" t="s">
        <v>1847</v>
      </c>
      <c r="B424" s="2" t="s">
        <v>1693</v>
      </c>
      <c r="C424" s="2" t="s">
        <v>1880</v>
      </c>
      <c r="D424" s="2" t="s">
        <v>1849</v>
      </c>
      <c r="E424" s="5" t="str">
        <f>HYPERLINK("https://twitter.com/wyoungWSJ","@wyoungWSJ")</f>
        <v>@wyoungWSJ</v>
      </c>
      <c r="F424" s="5" t="s">
        <v>433</v>
      </c>
      <c r="G424" s="5" t="str">
        <f>HYPERLINK("mailto:wyoung@wsjournal.com ","wyoung@wsjournal.com ")</f>
        <v xml:space="preserve">wyoung@wsjournal.com </v>
      </c>
      <c r="H424" s="2" t="s">
        <v>1850</v>
      </c>
      <c r="I424" s="2" t="s">
        <v>291</v>
      </c>
      <c r="J424" s="2" t="s">
        <v>30</v>
      </c>
      <c r="K424" s="2">
        <v>27101</v>
      </c>
      <c r="L424" s="2" t="s">
        <v>292</v>
      </c>
      <c r="M424" s="2" t="s">
        <v>1881</v>
      </c>
      <c r="N424" s="5" t="s">
        <v>1852</v>
      </c>
    </row>
    <row r="425" spans="1:14" s="2" customFormat="1">
      <c r="A425" s="5" t="s">
        <v>1847</v>
      </c>
      <c r="B425" s="2" t="s">
        <v>49</v>
      </c>
      <c r="C425" s="4"/>
      <c r="D425" s="4"/>
      <c r="E425" s="5" t="str">
        <f>HYPERLINK("https://twitter.com/JournalNow","@JournalNow")</f>
        <v>@JournalNow</v>
      </c>
      <c r="F425" s="5" t="s">
        <v>433</v>
      </c>
      <c r="G425" s="5" t="str">
        <f>HYPERLINK("mailto:letters@wsjournal.com","letters@wsjournal.com")</f>
        <v>letters@wsjournal.com</v>
      </c>
      <c r="H425" s="2" t="s">
        <v>1850</v>
      </c>
      <c r="I425" s="2" t="s">
        <v>291</v>
      </c>
      <c r="J425" s="2" t="s">
        <v>30</v>
      </c>
      <c r="K425" s="2">
        <v>27101</v>
      </c>
      <c r="L425" s="2" t="s">
        <v>292</v>
      </c>
      <c r="M425" s="2" t="s">
        <v>1856</v>
      </c>
      <c r="N425" s="5" t="s">
        <v>1852</v>
      </c>
    </row>
    <row r="426" spans="1:14" s="2" customFormat="1">
      <c r="A426" s="5" t="s">
        <v>1847</v>
      </c>
      <c r="B426" s="2" t="s">
        <v>68</v>
      </c>
      <c r="C426" s="4"/>
      <c r="D426" s="4"/>
      <c r="E426" s="5" t="str">
        <f>HYPERLINK("https://twitter.com/JournalNow","@JournalNow")</f>
        <v>@JournalNow</v>
      </c>
      <c r="F426" s="5" t="s">
        <v>433</v>
      </c>
      <c r="G426" s="5" t="str">
        <f>HYPERLINK("mailto:news@wsjournal.com","news@wsjournal.com")</f>
        <v>news@wsjournal.com</v>
      </c>
      <c r="H426" s="2" t="s">
        <v>1850</v>
      </c>
      <c r="I426" s="2" t="s">
        <v>291</v>
      </c>
      <c r="J426" s="2" t="s">
        <v>30</v>
      </c>
      <c r="K426" s="2">
        <v>27101</v>
      </c>
      <c r="L426" s="2" t="s">
        <v>292</v>
      </c>
      <c r="M426" s="2" t="s">
        <v>1856</v>
      </c>
      <c r="N426" s="5" t="s">
        <v>1852</v>
      </c>
    </row>
    <row r="427" spans="1:14" s="2" customFormat="1">
      <c r="A427" s="5" t="s">
        <v>5227</v>
      </c>
      <c r="B427" s="2" t="s">
        <v>68</v>
      </c>
      <c r="E427" s="16" t="s">
        <v>1882</v>
      </c>
      <c r="F427" s="5" t="s">
        <v>53</v>
      </c>
      <c r="G427" s="16" t="s">
        <v>1883</v>
      </c>
      <c r="I427" s="2" t="s">
        <v>226</v>
      </c>
      <c r="J427" s="2" t="s">
        <v>30</v>
      </c>
      <c r="L427" s="2" t="s">
        <v>227</v>
      </c>
      <c r="N427" s="16" t="s">
        <v>1884</v>
      </c>
    </row>
    <row r="428" spans="1:14" s="2" customFormat="1">
      <c r="A428" s="5" t="s">
        <v>1885</v>
      </c>
      <c r="B428" s="2" t="s">
        <v>90</v>
      </c>
      <c r="C428" s="2" t="s">
        <v>92</v>
      </c>
      <c r="D428" s="2" t="s">
        <v>1886</v>
      </c>
      <c r="E428" s="16" t="s">
        <v>1887</v>
      </c>
      <c r="F428" s="5" t="s">
        <v>53</v>
      </c>
      <c r="G428" s="16" t="s">
        <v>1888</v>
      </c>
      <c r="H428" s="3"/>
      <c r="I428" s="2" t="s">
        <v>305</v>
      </c>
      <c r="J428" s="2" t="s">
        <v>30</v>
      </c>
      <c r="L428" s="2" t="s">
        <v>306</v>
      </c>
      <c r="N428" s="16" t="s">
        <v>1889</v>
      </c>
    </row>
    <row r="429" spans="1:14" s="2" customFormat="1">
      <c r="A429" s="5" t="s">
        <v>1890</v>
      </c>
      <c r="B429" s="2" t="s">
        <v>90</v>
      </c>
      <c r="C429" s="2" t="s">
        <v>1891</v>
      </c>
      <c r="D429" s="2" t="s">
        <v>1663</v>
      </c>
      <c r="E429" s="16" t="s">
        <v>1892</v>
      </c>
      <c r="F429" s="5" t="s">
        <v>53</v>
      </c>
      <c r="G429" s="16" t="s">
        <v>1893</v>
      </c>
      <c r="H429" s="3"/>
      <c r="I429" s="2" t="s">
        <v>305</v>
      </c>
      <c r="L429" s="2" t="s">
        <v>306</v>
      </c>
      <c r="N429" s="5" t="s">
        <v>437</v>
      </c>
    </row>
    <row r="430" spans="1:14" s="2" customFormat="1">
      <c r="A430" s="5" t="s">
        <v>1894</v>
      </c>
      <c r="B430" s="2" t="s">
        <v>68</v>
      </c>
      <c r="C430" s="4" t="s">
        <v>1895</v>
      </c>
      <c r="D430" s="4" t="s">
        <v>1896</v>
      </c>
      <c r="E430" s="12" t="s">
        <v>5195</v>
      </c>
      <c r="F430" s="5" t="s">
        <v>53</v>
      </c>
      <c r="G430" s="5" t="s">
        <v>1897</v>
      </c>
      <c r="I430" s="2" t="s">
        <v>305</v>
      </c>
      <c r="L430" s="2" t="s">
        <v>306</v>
      </c>
      <c r="N430" s="16" t="s">
        <v>1898</v>
      </c>
    </row>
    <row r="431" spans="1:14" s="2" customFormat="1">
      <c r="A431" s="5" t="s">
        <v>1899</v>
      </c>
      <c r="B431" s="2" t="s">
        <v>353</v>
      </c>
      <c r="C431" s="2" t="s">
        <v>92</v>
      </c>
      <c r="D431" s="2" t="s">
        <v>884</v>
      </c>
      <c r="E431" s="12" t="s">
        <v>1900</v>
      </c>
      <c r="F431" s="5" t="s">
        <v>53</v>
      </c>
      <c r="G431" s="12" t="str">
        <f>HYPERLINK("mailto:david@thetribunepapers.com","david@thetribunepapers.com")</f>
        <v>david@thetribunepapers.com</v>
      </c>
      <c r="H431" s="3" t="s">
        <v>15</v>
      </c>
      <c r="I431" s="2" t="s">
        <v>305</v>
      </c>
      <c r="J431" s="2" t="s">
        <v>15</v>
      </c>
      <c r="K431" s="2" t="s">
        <v>15</v>
      </c>
      <c r="L431" s="2" t="s">
        <v>306</v>
      </c>
      <c r="N431" s="16" t="s">
        <v>1901</v>
      </c>
    </row>
    <row r="432" spans="1:14" s="2" customFormat="1">
      <c r="A432" s="5" t="s">
        <v>1902</v>
      </c>
      <c r="B432" s="2" t="s">
        <v>90</v>
      </c>
      <c r="C432" s="4" t="s">
        <v>1891</v>
      </c>
      <c r="D432" s="4" t="s">
        <v>1663</v>
      </c>
      <c r="E432" s="16" t="s">
        <v>1903</v>
      </c>
      <c r="F432" s="5" t="s">
        <v>53</v>
      </c>
      <c r="G432" s="5" t="s">
        <v>1904</v>
      </c>
      <c r="I432" s="2" t="s">
        <v>305</v>
      </c>
      <c r="L432" s="2" t="s">
        <v>306</v>
      </c>
      <c r="N432" s="16" t="s">
        <v>1905</v>
      </c>
    </row>
    <row r="433" spans="1:14" s="2" customFormat="1">
      <c r="A433" s="5" t="s">
        <v>1906</v>
      </c>
      <c r="B433" s="2" t="s">
        <v>99</v>
      </c>
      <c r="C433" s="2" t="s">
        <v>15</v>
      </c>
      <c r="D433" s="2" t="s">
        <v>15</v>
      </c>
      <c r="E433" s="16" t="s">
        <v>5189</v>
      </c>
      <c r="F433" s="5" t="s">
        <v>53</v>
      </c>
      <c r="G433" s="16" t="s">
        <v>1907</v>
      </c>
      <c r="H433" s="2" t="s">
        <v>15</v>
      </c>
      <c r="I433" s="2" t="s">
        <v>226</v>
      </c>
      <c r="J433" s="2" t="s">
        <v>30</v>
      </c>
      <c r="L433" s="2" t="s">
        <v>227</v>
      </c>
      <c r="M433" s="2" t="s">
        <v>1908</v>
      </c>
      <c r="N433" s="16" t="s">
        <v>1909</v>
      </c>
    </row>
    <row r="434" spans="1:14" s="2" customFormat="1">
      <c r="A434" s="5" t="s">
        <v>1910</v>
      </c>
      <c r="B434" s="2" t="s">
        <v>1919</v>
      </c>
      <c r="C434" s="2" t="s">
        <v>1920</v>
      </c>
      <c r="D434" s="2" t="s">
        <v>1921</v>
      </c>
      <c r="E434" s="16" t="s">
        <v>1922</v>
      </c>
      <c r="F434" s="5" t="s">
        <v>53</v>
      </c>
      <c r="G434" s="5" t="str">
        <f>HYPERLINK("mailto:anewsome@carolinapublicpress.org","anewsome@carolinapublicpress.org")</f>
        <v>anewsome@carolinapublicpress.org</v>
      </c>
      <c r="H434" s="2" t="s">
        <v>15</v>
      </c>
      <c r="I434" s="2" t="s">
        <v>305</v>
      </c>
      <c r="J434" s="2" t="s">
        <v>30</v>
      </c>
      <c r="L434" s="2" t="s">
        <v>306</v>
      </c>
      <c r="M434" s="2" t="s">
        <v>1923</v>
      </c>
      <c r="N434" s="5" t="s">
        <v>1915</v>
      </c>
    </row>
    <row r="435" spans="1:14" s="2" customFormat="1">
      <c r="A435" s="5" t="s">
        <v>1910</v>
      </c>
      <c r="B435" s="2" t="s">
        <v>129</v>
      </c>
      <c r="C435" s="2" t="s">
        <v>1924</v>
      </c>
      <c r="D435" s="2" t="s">
        <v>532</v>
      </c>
      <c r="E435" s="16" t="s">
        <v>5190</v>
      </c>
      <c r="F435" s="5" t="s">
        <v>53</v>
      </c>
      <c r="G435" s="5" t="str">
        <f>HYPERLINK("mailto:ftaylor@carolinapublicpress.org","ftaylor@carolinapublicpress.org")</f>
        <v>ftaylor@carolinapublicpress.org</v>
      </c>
      <c r="I435" s="2" t="s">
        <v>305</v>
      </c>
      <c r="J435" s="2" t="s">
        <v>30</v>
      </c>
      <c r="L435" s="2" t="s">
        <v>306</v>
      </c>
      <c r="M435" s="2" t="s">
        <v>1925</v>
      </c>
      <c r="N435" s="5" t="s">
        <v>1915</v>
      </c>
    </row>
    <row r="436" spans="1:14" s="2" customFormat="1">
      <c r="A436" s="5" t="s">
        <v>1910</v>
      </c>
      <c r="B436" s="2" t="s">
        <v>1936</v>
      </c>
      <c r="C436" s="2" t="s">
        <v>1937</v>
      </c>
      <c r="D436" s="2" t="s">
        <v>1938</v>
      </c>
      <c r="E436" s="16" t="s">
        <v>5190</v>
      </c>
      <c r="F436" s="5" t="s">
        <v>53</v>
      </c>
      <c r="G436" s="16" t="s">
        <v>1939</v>
      </c>
      <c r="H436" s="3" t="s">
        <v>15</v>
      </c>
      <c r="I436" s="2" t="s">
        <v>305</v>
      </c>
      <c r="J436" s="2" t="s">
        <v>30</v>
      </c>
      <c r="L436" s="2" t="s">
        <v>306</v>
      </c>
      <c r="M436" s="2" t="s">
        <v>1914</v>
      </c>
      <c r="N436" s="16" t="s">
        <v>1915</v>
      </c>
    </row>
    <row r="437" spans="1:14" s="2" customFormat="1">
      <c r="A437" s="5" t="s">
        <v>1910</v>
      </c>
      <c r="B437" s="2" t="s">
        <v>170</v>
      </c>
      <c r="C437" s="2" t="s">
        <v>1930</v>
      </c>
      <c r="D437" s="2" t="s">
        <v>1931</v>
      </c>
      <c r="E437" s="16" t="s">
        <v>5190</v>
      </c>
      <c r="F437" s="5" t="s">
        <v>53</v>
      </c>
      <c r="G437" s="16" t="s">
        <v>1932</v>
      </c>
      <c r="H437" s="2" t="s">
        <v>15</v>
      </c>
      <c r="I437" s="2" t="s">
        <v>305</v>
      </c>
      <c r="J437" s="2" t="s">
        <v>30</v>
      </c>
      <c r="L437" s="2" t="s">
        <v>306</v>
      </c>
      <c r="M437" s="2" t="s">
        <v>1914</v>
      </c>
      <c r="N437" s="5" t="s">
        <v>1915</v>
      </c>
    </row>
    <row r="438" spans="1:14" s="2" customFormat="1">
      <c r="A438" s="5" t="s">
        <v>1910</v>
      </c>
      <c r="B438" s="2" t="s">
        <v>612</v>
      </c>
      <c r="C438" s="2" t="s">
        <v>1351</v>
      </c>
      <c r="D438" s="2" t="s">
        <v>1933</v>
      </c>
      <c r="E438" s="16" t="s">
        <v>5190</v>
      </c>
      <c r="F438" s="5" t="s">
        <v>53</v>
      </c>
      <c r="G438" s="16" t="s">
        <v>1934</v>
      </c>
      <c r="H438" s="2" t="s">
        <v>15</v>
      </c>
      <c r="I438" s="2" t="s">
        <v>305</v>
      </c>
      <c r="J438" s="2" t="s">
        <v>30</v>
      </c>
      <c r="L438" s="2" t="s">
        <v>306</v>
      </c>
      <c r="M438" s="2" t="s">
        <v>1935</v>
      </c>
      <c r="N438" s="5" t="s">
        <v>1915</v>
      </c>
    </row>
    <row r="439" spans="1:14" s="2" customFormat="1">
      <c r="A439" s="5" t="s">
        <v>1910</v>
      </c>
      <c r="B439" s="2" t="s">
        <v>1916</v>
      </c>
      <c r="C439" s="2" t="s">
        <v>1917</v>
      </c>
      <c r="D439" s="2" t="s">
        <v>390</v>
      </c>
      <c r="E439" s="5" t="s">
        <v>1918</v>
      </c>
      <c r="F439" s="5" t="s">
        <v>53</v>
      </c>
      <c r="G439" s="5" t="str">
        <f>HYPERLINK("mailto:kross@carolinapublicpress.org","kross@carolinapublicpress.org")</f>
        <v>kross@carolinapublicpress.org</v>
      </c>
      <c r="I439" s="2" t="s">
        <v>305</v>
      </c>
      <c r="J439" s="2" t="s">
        <v>30</v>
      </c>
      <c r="L439" s="2" t="s">
        <v>306</v>
      </c>
      <c r="M439" s="2" t="s">
        <v>1914</v>
      </c>
      <c r="N439" s="5" t="s">
        <v>1915</v>
      </c>
    </row>
    <row r="440" spans="1:14" s="2" customFormat="1">
      <c r="A440" s="5" t="s">
        <v>1910</v>
      </c>
      <c r="B440" s="2" t="s">
        <v>1911</v>
      </c>
      <c r="C440" s="2" t="s">
        <v>497</v>
      </c>
      <c r="D440" s="2" t="s">
        <v>1912</v>
      </c>
      <c r="E440" s="16" t="s">
        <v>5190</v>
      </c>
      <c r="F440" s="5" t="s">
        <v>53</v>
      </c>
      <c r="G440" s="16" t="s">
        <v>1913</v>
      </c>
      <c r="H440" s="2" t="s">
        <v>15</v>
      </c>
      <c r="I440" s="2" t="s">
        <v>305</v>
      </c>
      <c r="J440" s="2" t="s">
        <v>30</v>
      </c>
      <c r="L440" s="2" t="s">
        <v>306</v>
      </c>
      <c r="M440" s="2" t="s">
        <v>1914</v>
      </c>
      <c r="N440" s="5" t="s">
        <v>1915</v>
      </c>
    </row>
    <row r="441" spans="1:14" s="2" customFormat="1">
      <c r="A441" s="5" t="s">
        <v>1910</v>
      </c>
      <c r="B441" s="2" t="s">
        <v>1926</v>
      </c>
      <c r="C441" s="2" t="s">
        <v>916</v>
      </c>
      <c r="D441" s="2" t="s">
        <v>1927</v>
      </c>
      <c r="E441" s="16" t="s">
        <v>5190</v>
      </c>
      <c r="F441" s="5" t="s">
        <v>53</v>
      </c>
      <c r="G441" s="16" t="s">
        <v>1928</v>
      </c>
      <c r="H441" s="2" t="s">
        <v>15</v>
      </c>
      <c r="I441" s="2" t="s">
        <v>305</v>
      </c>
      <c r="J441" s="2" t="s">
        <v>30</v>
      </c>
      <c r="L441" s="2" t="s">
        <v>306</v>
      </c>
      <c r="M441" s="2" t="s">
        <v>1929</v>
      </c>
      <c r="N441" s="16" t="s">
        <v>1915</v>
      </c>
    </row>
    <row r="442" spans="1:14" s="2" customFormat="1">
      <c r="A442" s="5" t="s">
        <v>1940</v>
      </c>
      <c r="B442" s="2" t="s">
        <v>1947</v>
      </c>
      <c r="C442" s="2" t="s">
        <v>1966</v>
      </c>
      <c r="D442" s="2" t="s">
        <v>1967</v>
      </c>
      <c r="E442" s="16" t="s">
        <v>5191</v>
      </c>
      <c r="F442" s="5" t="s">
        <v>53</v>
      </c>
      <c r="G442" s="16" t="s">
        <v>1968</v>
      </c>
      <c r="H442" s="2" t="s">
        <v>15</v>
      </c>
      <c r="I442" s="2" t="s">
        <v>322</v>
      </c>
      <c r="J442" s="2" t="s">
        <v>30</v>
      </c>
      <c r="L442" s="2" t="s">
        <v>334</v>
      </c>
      <c r="N442" s="5" t="s">
        <v>1944</v>
      </c>
    </row>
    <row r="443" spans="1:14" s="2" customFormat="1">
      <c r="A443" s="5" t="s">
        <v>1940</v>
      </c>
      <c r="B443" s="2" t="s">
        <v>1947</v>
      </c>
      <c r="C443" s="2" t="s">
        <v>1053</v>
      </c>
      <c r="D443" s="2" t="s">
        <v>803</v>
      </c>
      <c r="E443" s="5" t="str">
        <f>HYPERLINK("https://twitter.com/andrew_dunn","@andrew_dunn")</f>
        <v>@andrew_dunn</v>
      </c>
      <c r="F443" s="5" t="s">
        <v>53</v>
      </c>
      <c r="G443" s="5" t="str">
        <f>HYPERLINK("mailto:andrew@charlotteagenda.com","andrew@charlotteagenda.com")</f>
        <v>andrew@charlotteagenda.com</v>
      </c>
      <c r="H443" s="2" t="s">
        <v>15</v>
      </c>
      <c r="I443" s="2" t="s">
        <v>322</v>
      </c>
      <c r="J443" s="2" t="s">
        <v>30</v>
      </c>
      <c r="L443" s="2" t="s">
        <v>334</v>
      </c>
      <c r="N443" s="5" t="s">
        <v>1944</v>
      </c>
    </row>
    <row r="444" spans="1:14" s="2" customFormat="1">
      <c r="A444" s="5" t="s">
        <v>1940</v>
      </c>
      <c r="B444" s="2" t="s">
        <v>1947</v>
      </c>
      <c r="C444" s="2" t="s">
        <v>1953</v>
      </c>
      <c r="D444" s="2" t="s">
        <v>1954</v>
      </c>
      <c r="E444" s="16" t="s">
        <v>5191</v>
      </c>
      <c r="F444" s="5" t="s">
        <v>53</v>
      </c>
      <c r="G444" s="16" t="s">
        <v>1955</v>
      </c>
      <c r="H444" s="2" t="s">
        <v>15</v>
      </c>
      <c r="I444" s="2" t="s">
        <v>322</v>
      </c>
      <c r="J444" s="2" t="s">
        <v>30</v>
      </c>
      <c r="L444" s="2" t="s">
        <v>334</v>
      </c>
      <c r="N444" s="5" t="s">
        <v>1944</v>
      </c>
    </row>
    <row r="445" spans="1:14" s="2" customFormat="1">
      <c r="A445" s="5" t="s">
        <v>1940</v>
      </c>
      <c r="B445" s="2" t="s">
        <v>1947</v>
      </c>
      <c r="C445" s="2" t="s">
        <v>1969</v>
      </c>
      <c r="D445" s="2" t="s">
        <v>1970</v>
      </c>
      <c r="E445" s="16" t="s">
        <v>5191</v>
      </c>
      <c r="F445" s="5" t="s">
        <v>53</v>
      </c>
      <c r="G445" s="16" t="s">
        <v>1971</v>
      </c>
      <c r="H445" s="2" t="s">
        <v>15</v>
      </c>
      <c r="I445" s="2" t="s">
        <v>322</v>
      </c>
      <c r="J445" s="2" t="s">
        <v>30</v>
      </c>
      <c r="L445" s="2" t="s">
        <v>334</v>
      </c>
      <c r="N445" s="5" t="s">
        <v>1944</v>
      </c>
    </row>
    <row r="446" spans="1:14" s="2" customFormat="1">
      <c r="A446" s="5" t="s">
        <v>1940</v>
      </c>
      <c r="B446" s="2" t="s">
        <v>1947</v>
      </c>
      <c r="C446" s="2" t="s">
        <v>1950</v>
      </c>
      <c r="D446" s="2" t="s">
        <v>1951</v>
      </c>
      <c r="E446" s="16" t="s">
        <v>5191</v>
      </c>
      <c r="F446" s="5" t="s">
        <v>53</v>
      </c>
      <c r="G446" s="16" t="s">
        <v>1952</v>
      </c>
      <c r="H446" s="2" t="s">
        <v>15</v>
      </c>
      <c r="I446" s="2" t="s">
        <v>322</v>
      </c>
      <c r="J446" s="2" t="s">
        <v>30</v>
      </c>
      <c r="L446" s="2" t="s">
        <v>334</v>
      </c>
      <c r="N446" s="16" t="s">
        <v>1944</v>
      </c>
    </row>
    <row r="447" spans="1:14" s="2" customFormat="1">
      <c r="A447" s="5" t="s">
        <v>1940</v>
      </c>
      <c r="B447" s="2" t="s">
        <v>1947</v>
      </c>
      <c r="C447" s="2" t="s">
        <v>1972</v>
      </c>
      <c r="D447" s="2" t="s">
        <v>1973</v>
      </c>
      <c r="E447" s="5" t="s">
        <v>1974</v>
      </c>
      <c r="F447" s="5" t="s">
        <v>53</v>
      </c>
      <c r="G447" s="16" t="s">
        <v>1975</v>
      </c>
      <c r="H447" s="2" t="s">
        <v>15</v>
      </c>
      <c r="I447" s="2" t="s">
        <v>322</v>
      </c>
      <c r="J447" s="2" t="s">
        <v>30</v>
      </c>
      <c r="L447" s="2" t="s">
        <v>334</v>
      </c>
      <c r="N447" s="5" t="s">
        <v>1944</v>
      </c>
    </row>
    <row r="448" spans="1:14" s="2" customFormat="1">
      <c r="A448" s="5" t="s">
        <v>1940</v>
      </c>
      <c r="B448" s="2" t="s">
        <v>1941</v>
      </c>
      <c r="C448" s="2" t="s">
        <v>447</v>
      </c>
      <c r="D448" s="2" t="s">
        <v>1942</v>
      </c>
      <c r="E448" s="5" t="str">
        <f>HYPERLINK("https://twitter.com/katie_levans","@katie_levans")</f>
        <v>@katie_levans</v>
      </c>
      <c r="F448" s="5" t="s">
        <v>53</v>
      </c>
      <c r="G448" s="16" t="s">
        <v>1943</v>
      </c>
      <c r="H448" s="2" t="s">
        <v>15</v>
      </c>
      <c r="I448" s="2" t="s">
        <v>322</v>
      </c>
      <c r="J448" s="2" t="s">
        <v>30</v>
      </c>
      <c r="L448" s="2" t="s">
        <v>334</v>
      </c>
      <c r="N448" s="5" t="s">
        <v>1944</v>
      </c>
    </row>
    <row r="449" spans="1:14" s="2" customFormat="1">
      <c r="A449" s="5" t="s">
        <v>1940</v>
      </c>
      <c r="B449" s="2" t="s">
        <v>1976</v>
      </c>
      <c r="C449" s="2" t="s">
        <v>447</v>
      </c>
      <c r="D449" s="2" t="s">
        <v>1977</v>
      </c>
      <c r="E449" s="5" t="str">
        <f>HYPERLINK("https://twitter.com/katieperalta","@katieperalta")</f>
        <v>@katieperalta</v>
      </c>
      <c r="F449" s="5" t="s">
        <v>53</v>
      </c>
      <c r="G449" s="5" t="s">
        <v>1943</v>
      </c>
      <c r="H449" s="2" t="s">
        <v>15</v>
      </c>
      <c r="I449" s="2" t="s">
        <v>322</v>
      </c>
      <c r="J449" s="2" t="s">
        <v>30</v>
      </c>
      <c r="K449" s="2">
        <v>28202</v>
      </c>
      <c r="L449" s="2" t="s">
        <v>334</v>
      </c>
      <c r="M449" s="2" t="s">
        <v>15</v>
      </c>
      <c r="N449" s="5" t="s">
        <v>1944</v>
      </c>
    </row>
    <row r="450" spans="1:14" s="2" customFormat="1">
      <c r="A450" s="5" t="s">
        <v>1940</v>
      </c>
      <c r="B450" s="2" t="s">
        <v>1947</v>
      </c>
      <c r="C450" s="2" t="s">
        <v>1963</v>
      </c>
      <c r="D450" s="2" t="s">
        <v>1964</v>
      </c>
      <c r="E450" s="16" t="s">
        <v>5191</v>
      </c>
      <c r="F450" s="5" t="s">
        <v>53</v>
      </c>
      <c r="G450" s="16" t="s">
        <v>1965</v>
      </c>
      <c r="H450" s="2" t="s">
        <v>15</v>
      </c>
      <c r="I450" s="2" t="s">
        <v>322</v>
      </c>
      <c r="J450" s="2" t="s">
        <v>30</v>
      </c>
      <c r="L450" s="2" t="s">
        <v>334</v>
      </c>
      <c r="N450" s="5" t="s">
        <v>1944</v>
      </c>
    </row>
    <row r="451" spans="1:14" s="2" customFormat="1">
      <c r="A451" s="5" t="s">
        <v>1940</v>
      </c>
      <c r="B451" s="2" t="s">
        <v>1947</v>
      </c>
      <c r="C451" s="2" t="s">
        <v>1959</v>
      </c>
      <c r="D451" s="2" t="s">
        <v>1960</v>
      </c>
      <c r="E451" s="5" t="s">
        <v>1961</v>
      </c>
      <c r="F451" s="5" t="s">
        <v>53</v>
      </c>
      <c r="G451" s="16" t="s">
        <v>1962</v>
      </c>
      <c r="H451" s="2" t="s">
        <v>15</v>
      </c>
      <c r="I451" s="2" t="s">
        <v>322</v>
      </c>
      <c r="J451" s="2" t="s">
        <v>30</v>
      </c>
      <c r="L451" s="2" t="s">
        <v>334</v>
      </c>
      <c r="N451" s="5" t="s">
        <v>1944</v>
      </c>
    </row>
    <row r="452" spans="1:14" s="2" customFormat="1">
      <c r="A452" s="5" t="s">
        <v>1940</v>
      </c>
      <c r="B452" s="2" t="s">
        <v>1947</v>
      </c>
      <c r="C452" s="2" t="s">
        <v>1948</v>
      </c>
      <c r="D452" s="2" t="s">
        <v>196</v>
      </c>
      <c r="E452" s="16" t="s">
        <v>5191</v>
      </c>
      <c r="F452" s="5" t="s">
        <v>53</v>
      </c>
      <c r="G452" s="16" t="s">
        <v>1949</v>
      </c>
      <c r="H452" s="2" t="s">
        <v>15</v>
      </c>
      <c r="I452" s="2" t="s">
        <v>322</v>
      </c>
      <c r="J452" s="2" t="s">
        <v>30</v>
      </c>
      <c r="L452" s="2" t="s">
        <v>334</v>
      </c>
      <c r="N452" s="16" t="s">
        <v>1944</v>
      </c>
    </row>
    <row r="453" spans="1:14" s="2" customFormat="1">
      <c r="A453" s="5" t="s">
        <v>1940</v>
      </c>
      <c r="B453" s="2" t="s">
        <v>1947</v>
      </c>
      <c r="C453" s="2" t="s">
        <v>1956</v>
      </c>
      <c r="D453" s="2" t="s">
        <v>1957</v>
      </c>
      <c r="E453" s="16" t="s">
        <v>5191</v>
      </c>
      <c r="F453" s="5" t="s">
        <v>53</v>
      </c>
      <c r="G453" s="16" t="s">
        <v>1958</v>
      </c>
      <c r="H453" s="2" t="s">
        <v>15</v>
      </c>
      <c r="I453" s="2" t="s">
        <v>322</v>
      </c>
      <c r="J453" s="2" t="s">
        <v>30</v>
      </c>
      <c r="L453" s="2" t="s">
        <v>334</v>
      </c>
      <c r="N453" s="5" t="s">
        <v>1944</v>
      </c>
    </row>
    <row r="454" spans="1:14" s="2" customFormat="1">
      <c r="A454" s="5" t="s">
        <v>1940</v>
      </c>
      <c r="B454" s="2" t="s">
        <v>353</v>
      </c>
      <c r="C454" s="2" t="s">
        <v>1787</v>
      </c>
      <c r="D454" s="2" t="s">
        <v>971</v>
      </c>
      <c r="E454" s="16" t="s">
        <v>1945</v>
      </c>
      <c r="F454" s="5" t="s">
        <v>53</v>
      </c>
      <c r="G454" s="16" t="s">
        <v>1946</v>
      </c>
      <c r="H454" s="2" t="s">
        <v>15</v>
      </c>
      <c r="I454" s="2" t="s">
        <v>322</v>
      </c>
      <c r="J454" s="2" t="s">
        <v>30</v>
      </c>
      <c r="L454" s="2" t="s">
        <v>334</v>
      </c>
      <c r="N454" s="5" t="s">
        <v>1944</v>
      </c>
    </row>
    <row r="455" spans="1:14" s="2" customFormat="1">
      <c r="A455" s="5" t="s">
        <v>1978</v>
      </c>
      <c r="B455" s="2" t="s">
        <v>90</v>
      </c>
      <c r="C455" s="2" t="s">
        <v>1979</v>
      </c>
      <c r="D455" s="2" t="s">
        <v>1980</v>
      </c>
      <c r="E455" s="5" t="s">
        <v>1981</v>
      </c>
      <c r="F455" s="5" t="s">
        <v>53</v>
      </c>
      <c r="G455" s="5" t="s">
        <v>1982</v>
      </c>
      <c r="H455" s="2" t="s">
        <v>1983</v>
      </c>
      <c r="I455" s="2" t="s">
        <v>322</v>
      </c>
      <c r="J455" s="2" t="s">
        <v>30</v>
      </c>
      <c r="K455" s="2">
        <v>28206</v>
      </c>
      <c r="L455" s="2" t="s">
        <v>334</v>
      </c>
      <c r="M455" s="2" t="s">
        <v>1984</v>
      </c>
      <c r="N455" s="16" t="s">
        <v>1985</v>
      </c>
    </row>
    <row r="456" spans="1:14" s="2" customFormat="1">
      <c r="A456" s="5" t="s">
        <v>1986</v>
      </c>
      <c r="B456" s="2" t="s">
        <v>16</v>
      </c>
      <c r="C456" s="2" t="s">
        <v>1987</v>
      </c>
      <c r="D456" s="2" t="s">
        <v>1988</v>
      </c>
      <c r="E456" s="16" t="s">
        <v>1989</v>
      </c>
      <c r="F456" s="5" t="s">
        <v>53</v>
      </c>
      <c r="G456" s="16" t="s">
        <v>1990</v>
      </c>
      <c r="I456" s="2" t="s">
        <v>121</v>
      </c>
      <c r="J456" s="2" t="s">
        <v>30</v>
      </c>
      <c r="L456" s="2" t="s">
        <v>121</v>
      </c>
      <c r="M456" s="2" t="s">
        <v>1991</v>
      </c>
      <c r="N456" s="16" t="s">
        <v>1992</v>
      </c>
    </row>
    <row r="457" spans="1:14" s="2" customFormat="1">
      <c r="A457" s="5" t="s">
        <v>1993</v>
      </c>
      <c r="B457" s="2" t="s">
        <v>673</v>
      </c>
      <c r="C457" s="4" t="s">
        <v>1999</v>
      </c>
      <c r="D457" s="4" t="s">
        <v>2000</v>
      </c>
      <c r="E457" s="10" t="str">
        <f>HYPERLINK("https://twitter.com/ncinsider","@ncinsider")</f>
        <v>@ncinsider</v>
      </c>
      <c r="F457" s="5" t="s">
        <v>53</v>
      </c>
      <c r="G457" s="16" t="s">
        <v>2001</v>
      </c>
      <c r="I457" s="2" t="s">
        <v>226</v>
      </c>
      <c r="J457" s="2" t="s">
        <v>30</v>
      </c>
      <c r="L457" s="2" t="s">
        <v>227</v>
      </c>
      <c r="M457" s="2" t="s">
        <v>2002</v>
      </c>
      <c r="N457" s="16" t="s">
        <v>1998</v>
      </c>
    </row>
    <row r="458" spans="1:14" s="2" customFormat="1">
      <c r="A458" s="5" t="s">
        <v>1993</v>
      </c>
      <c r="B458" s="2" t="s">
        <v>90</v>
      </c>
      <c r="C458" s="2" t="s">
        <v>1994</v>
      </c>
      <c r="D458" s="2" t="s">
        <v>1995</v>
      </c>
      <c r="E458" s="10" t="str">
        <f>HYPERLINK("https://twitter.com/ncinsider","@ncinsider")</f>
        <v>@ncinsider</v>
      </c>
      <c r="F458" s="5" t="s">
        <v>53</v>
      </c>
      <c r="G458" s="5" t="s">
        <v>1996</v>
      </c>
      <c r="I458" s="2" t="s">
        <v>226</v>
      </c>
      <c r="J458" s="2" t="s">
        <v>30</v>
      </c>
      <c r="L458" s="2" t="s">
        <v>227</v>
      </c>
      <c r="M458" s="2" t="s">
        <v>1997</v>
      </c>
      <c r="N458" s="16" t="s">
        <v>1998</v>
      </c>
    </row>
    <row r="459" spans="1:14" s="2" customFormat="1">
      <c r="A459" s="5" t="s">
        <v>1993</v>
      </c>
      <c r="B459" s="2" t="s">
        <v>2003</v>
      </c>
      <c r="C459" s="2" t="s">
        <v>2004</v>
      </c>
      <c r="D459" s="2" t="s">
        <v>2005</v>
      </c>
      <c r="E459" s="5" t="str">
        <f>HYPERLINK("https://twitter.com/ncinsider","@ncinsider")</f>
        <v>@ncinsider</v>
      </c>
      <c r="F459" s="5" t="s">
        <v>53</v>
      </c>
      <c r="G459" s="16" t="s">
        <v>2006</v>
      </c>
      <c r="I459" s="2" t="s">
        <v>226</v>
      </c>
      <c r="J459" s="2" t="s">
        <v>30</v>
      </c>
      <c r="L459" s="2" t="s">
        <v>227</v>
      </c>
      <c r="M459" s="2" t="s">
        <v>1997</v>
      </c>
      <c r="N459" s="16" t="s">
        <v>1998</v>
      </c>
    </row>
    <row r="460" spans="1:14" s="2" customFormat="1">
      <c r="A460" s="5" t="s">
        <v>1993</v>
      </c>
      <c r="B460" s="2" t="s">
        <v>170</v>
      </c>
      <c r="C460" s="2" t="s">
        <v>2007</v>
      </c>
      <c r="D460" s="2" t="s">
        <v>2008</v>
      </c>
      <c r="E460" s="5" t="str">
        <f>HYPERLINK("https://twitter.com/ncinsider","@ncinsider")</f>
        <v>@ncinsider</v>
      </c>
      <c r="F460" s="5" t="s">
        <v>53</v>
      </c>
      <c r="G460" s="5" t="s">
        <v>2009</v>
      </c>
      <c r="I460" s="2" t="s">
        <v>226</v>
      </c>
      <c r="J460" s="2" t="s">
        <v>30</v>
      </c>
      <c r="L460" s="2" t="s">
        <v>227</v>
      </c>
      <c r="M460" s="2" t="s">
        <v>1997</v>
      </c>
      <c r="N460" s="16" t="s">
        <v>1998</v>
      </c>
    </row>
    <row r="461" spans="1:14" s="2" customFormat="1">
      <c r="A461" s="5" t="s">
        <v>2010</v>
      </c>
      <c r="B461" s="2" t="s">
        <v>90</v>
      </c>
      <c r="C461" s="4" t="s">
        <v>2011</v>
      </c>
      <c r="D461" s="2" t="s">
        <v>2012</v>
      </c>
      <c r="E461" s="5" t="str">
        <f>HYPERLINK("https://twitter.com/IslandFreePress","@IslandFreePress")</f>
        <v>@IslandFreePress</v>
      </c>
      <c r="F461" s="5" t="s">
        <v>53</v>
      </c>
      <c r="G461" s="16" t="s">
        <v>2013</v>
      </c>
      <c r="I461" s="2" t="s">
        <v>2014</v>
      </c>
      <c r="J461" s="2" t="s">
        <v>30</v>
      </c>
      <c r="L461" s="2" t="s">
        <v>1803</v>
      </c>
      <c r="M461" s="2" t="s">
        <v>2015</v>
      </c>
      <c r="N461" s="16" t="s">
        <v>2016</v>
      </c>
    </row>
    <row r="462" spans="1:14" s="2" customFormat="1">
      <c r="A462" s="5" t="s">
        <v>2017</v>
      </c>
      <c r="B462" s="2" t="s">
        <v>1313</v>
      </c>
      <c r="C462" s="2" t="s">
        <v>76</v>
      </c>
      <c r="D462" s="2" t="s">
        <v>2024</v>
      </c>
      <c r="E462" s="16" t="s">
        <v>2025</v>
      </c>
      <c r="F462" s="5" t="s">
        <v>53</v>
      </c>
      <c r="G462" s="12" t="str">
        <f>HYPERLINK("mailto:billy@ncpolicywatch.com","billy@ncpolicywatch.com")</f>
        <v>billy@ncpolicywatch.com</v>
      </c>
      <c r="I462" s="2" t="s">
        <v>226</v>
      </c>
      <c r="J462" s="2" t="s">
        <v>30</v>
      </c>
      <c r="L462" s="2" t="s">
        <v>227</v>
      </c>
      <c r="M462" s="2" t="s">
        <v>2026</v>
      </c>
      <c r="N462" s="16" t="s">
        <v>2023</v>
      </c>
    </row>
    <row r="463" spans="1:14" s="2" customFormat="1">
      <c r="A463" s="5" t="s">
        <v>2017</v>
      </c>
      <c r="B463" s="2" t="s">
        <v>1516</v>
      </c>
      <c r="C463" s="2" t="s">
        <v>584</v>
      </c>
      <c r="D463" s="2" t="s">
        <v>2033</v>
      </c>
      <c r="E463" s="5" t="s">
        <v>2034</v>
      </c>
      <c r="F463" s="5" t="s">
        <v>53</v>
      </c>
      <c r="G463" s="5" t="str">
        <f>HYPERLINK("mailto:joe@ncpolicywatch.com","joe@ncpolicywatch.com")</f>
        <v>joe@ncpolicywatch.com</v>
      </c>
      <c r="I463" s="2" t="s">
        <v>226</v>
      </c>
      <c r="J463" s="2" t="s">
        <v>30</v>
      </c>
      <c r="L463" s="2" t="s">
        <v>227</v>
      </c>
      <c r="M463" s="2" t="s">
        <v>2022</v>
      </c>
      <c r="N463" s="5" t="s">
        <v>2023</v>
      </c>
    </row>
    <row r="464" spans="1:14" s="2" customFormat="1">
      <c r="A464" s="5" t="s">
        <v>2017</v>
      </c>
      <c r="B464" s="2" t="s">
        <v>597</v>
      </c>
      <c r="C464" s="2" t="s">
        <v>809</v>
      </c>
      <c r="D464" s="2" t="s">
        <v>2031</v>
      </c>
      <c r="E464" s="5" t="s">
        <v>2032</v>
      </c>
      <c r="F464" s="5" t="s">
        <v>53</v>
      </c>
      <c r="G464" s="5" t="str">
        <f>HYPERLINK("mailto:lisa@ncpolicywatch.com","lisa@ncpolicywatch.com")</f>
        <v>lisa@ncpolicywatch.com</v>
      </c>
      <c r="I464" s="2" t="s">
        <v>226</v>
      </c>
      <c r="J464" s="2" t="s">
        <v>30</v>
      </c>
      <c r="L464" s="2" t="s">
        <v>227</v>
      </c>
      <c r="M464" s="2" t="s">
        <v>2022</v>
      </c>
      <c r="N464" s="5" t="s">
        <v>2023</v>
      </c>
    </row>
    <row r="465" spans="1:14" s="2" customFormat="1">
      <c r="A465" s="5" t="s">
        <v>2017</v>
      </c>
      <c r="B465" s="2" t="s">
        <v>593</v>
      </c>
      <c r="C465" s="4" t="s">
        <v>2027</v>
      </c>
      <c r="D465" s="4" t="s">
        <v>2028</v>
      </c>
      <c r="E465" s="5" t="s">
        <v>2029</v>
      </c>
      <c r="F465" s="5" t="s">
        <v>53</v>
      </c>
      <c r="G465" s="12" t="str">
        <f>HYPERLINK("mailto:melissa@ncpolicywatch.com","melissa@ncpolicywatch.com")</f>
        <v>melissa@ncpolicywatch.com</v>
      </c>
      <c r="I465" s="2" t="s">
        <v>226</v>
      </c>
      <c r="J465" s="2" t="s">
        <v>30</v>
      </c>
      <c r="L465" s="2" t="s">
        <v>227</v>
      </c>
      <c r="M465" s="2" t="s">
        <v>2030</v>
      </c>
      <c r="N465" s="5" t="s">
        <v>2023</v>
      </c>
    </row>
    <row r="466" spans="1:14" s="2" customFormat="1">
      <c r="A466" s="5" t="s">
        <v>2017</v>
      </c>
      <c r="B466" s="2" t="s">
        <v>2018</v>
      </c>
      <c r="C466" s="2" t="s">
        <v>1383</v>
      </c>
      <c r="D466" s="2" t="s">
        <v>2019</v>
      </c>
      <c r="E466" s="12" t="s">
        <v>2020</v>
      </c>
      <c r="F466" s="5" t="s">
        <v>53</v>
      </c>
      <c r="G466" s="16" t="s">
        <v>2021</v>
      </c>
      <c r="I466" s="2" t="s">
        <v>226</v>
      </c>
      <c r="J466" s="2" t="s">
        <v>30</v>
      </c>
      <c r="L466" s="2" t="s">
        <v>227</v>
      </c>
      <c r="M466" s="2" t="s">
        <v>2022</v>
      </c>
      <c r="N466" s="5" t="s">
        <v>2023</v>
      </c>
    </row>
    <row r="467" spans="1:14" s="2" customFormat="1">
      <c r="A467" s="5" t="s">
        <v>2035</v>
      </c>
      <c r="B467" s="2" t="s">
        <v>90</v>
      </c>
      <c r="C467" s="2" t="s">
        <v>2036</v>
      </c>
      <c r="D467" s="4" t="s">
        <v>2037</v>
      </c>
      <c r="E467" s="5" t="str">
        <f>HYPERLINK("https://twitter.com/rosehoban","@rosehoban")</f>
        <v>@rosehoban</v>
      </c>
      <c r="F467" s="5" t="s">
        <v>53</v>
      </c>
      <c r="G467" s="5" t="str">
        <f>HYPERLINK("mailto:editor@northcarolinahealthnews.org","editor@northcarolinahealthnews.org")</f>
        <v>editor@northcarolinahealthnews.org</v>
      </c>
      <c r="I467" s="2" t="s">
        <v>108</v>
      </c>
      <c r="J467" s="2" t="s">
        <v>30</v>
      </c>
      <c r="L467" s="2" t="s">
        <v>109</v>
      </c>
      <c r="M467" s="2" t="s">
        <v>2038</v>
      </c>
      <c r="N467" s="16" t="s">
        <v>2039</v>
      </c>
    </row>
    <row r="468" spans="1:14" s="2" customFormat="1">
      <c r="A468" s="5" t="s">
        <v>2040</v>
      </c>
      <c r="B468" s="2" t="s">
        <v>68</v>
      </c>
      <c r="C468" s="2" t="s">
        <v>15</v>
      </c>
      <c r="D468" s="2" t="s">
        <v>15</v>
      </c>
      <c r="E468" s="16" t="s">
        <v>5204</v>
      </c>
      <c r="F468" s="5" t="s">
        <v>53</v>
      </c>
      <c r="G468" s="5" t="str">
        <f>HYPERLINK("mailto:info@nsjonline.com","info@nsjonline.com")</f>
        <v>info@nsjonline.com</v>
      </c>
      <c r="I468" s="2" t="s">
        <v>226</v>
      </c>
      <c r="J468" s="2" t="s">
        <v>30</v>
      </c>
      <c r="L468" s="2" t="s">
        <v>227</v>
      </c>
      <c r="M468" s="2" t="s">
        <v>2041</v>
      </c>
      <c r="N468" s="16" t="s">
        <v>2042</v>
      </c>
    </row>
    <row r="469" spans="1:14" s="2" customFormat="1">
      <c r="A469" s="5" t="s">
        <v>2040</v>
      </c>
      <c r="B469" s="2" t="s">
        <v>353</v>
      </c>
      <c r="C469" s="2" t="s">
        <v>2043</v>
      </c>
      <c r="D469" s="2" t="s">
        <v>2044</v>
      </c>
      <c r="E469" s="5" t="str">
        <f>HYPERLINK("https://twitter.com/nealrobbins","@nealrobbins")</f>
        <v>@nealrobbins</v>
      </c>
      <c r="F469" s="5" t="s">
        <v>53</v>
      </c>
      <c r="G469" s="16" t="s">
        <v>2045</v>
      </c>
      <c r="I469" s="2" t="s">
        <v>226</v>
      </c>
      <c r="J469" s="2" t="s">
        <v>30</v>
      </c>
      <c r="L469" s="2" t="s">
        <v>227</v>
      </c>
      <c r="M469" s="2" t="s">
        <v>2041</v>
      </c>
      <c r="N469" s="16" t="s">
        <v>2042</v>
      </c>
    </row>
    <row r="470" spans="1:14" s="2" customFormat="1">
      <c r="A470" s="5" t="s">
        <v>2046</v>
      </c>
      <c r="B470" s="2" t="s">
        <v>90</v>
      </c>
      <c r="C470" s="2" t="s">
        <v>2047</v>
      </c>
      <c r="D470" s="4" t="s">
        <v>2048</v>
      </c>
      <c r="E470" s="16" t="s">
        <v>2049</v>
      </c>
      <c r="F470" s="5" t="s">
        <v>53</v>
      </c>
      <c r="G470" s="16" t="s">
        <v>2050</v>
      </c>
      <c r="N470" s="16" t="s">
        <v>2051</v>
      </c>
    </row>
    <row r="471" spans="1:14" s="2" customFormat="1">
      <c r="A471" s="5" t="s">
        <v>2052</v>
      </c>
      <c r="B471" s="2" t="s">
        <v>90</v>
      </c>
      <c r="C471" s="2" t="s">
        <v>2053</v>
      </c>
      <c r="D471" s="2" t="s">
        <v>2054</v>
      </c>
      <c r="E471" s="16" t="s">
        <v>2055</v>
      </c>
      <c r="F471" s="5" t="s">
        <v>18</v>
      </c>
      <c r="G471" s="16" t="s">
        <v>2056</v>
      </c>
      <c r="H471" s="2" t="s">
        <v>2057</v>
      </c>
      <c r="I471" s="2" t="s">
        <v>226</v>
      </c>
      <c r="J471" s="2" t="s">
        <v>30</v>
      </c>
      <c r="K471" s="2">
        <v>27709</v>
      </c>
      <c r="L471" s="2" t="s">
        <v>227</v>
      </c>
      <c r="M471" s="2" t="s">
        <v>2058</v>
      </c>
      <c r="N471" s="16" t="s">
        <v>2059</v>
      </c>
    </row>
    <row r="472" spans="1:14" s="2" customFormat="1">
      <c r="A472" s="5" t="s">
        <v>2060</v>
      </c>
      <c r="B472" s="2" t="s">
        <v>90</v>
      </c>
      <c r="C472" s="2" t="s">
        <v>2061</v>
      </c>
      <c r="D472" s="2" t="s">
        <v>2062</v>
      </c>
      <c r="E472" s="16" t="s">
        <v>2063</v>
      </c>
      <c r="F472" s="5" t="s">
        <v>18</v>
      </c>
      <c r="G472" s="16" t="s">
        <v>2064</v>
      </c>
      <c r="H472" s="2" t="s">
        <v>2065</v>
      </c>
      <c r="I472" s="2" t="s">
        <v>108</v>
      </c>
      <c r="J472" s="2" t="s">
        <v>30</v>
      </c>
      <c r="K472" s="2">
        <v>27514</v>
      </c>
      <c r="L472" s="2" t="s">
        <v>109</v>
      </c>
      <c r="M472" s="2" t="s">
        <v>2066</v>
      </c>
      <c r="N472" s="16" t="s">
        <v>2067</v>
      </c>
    </row>
    <row r="473" spans="1:14" s="2" customFormat="1">
      <c r="A473" s="5" t="s">
        <v>2068</v>
      </c>
      <c r="B473" s="2" t="s">
        <v>90</v>
      </c>
      <c r="C473" s="2" t="s">
        <v>2069</v>
      </c>
      <c r="D473" s="2" t="s">
        <v>2070</v>
      </c>
      <c r="E473" s="16" t="s">
        <v>5192</v>
      </c>
      <c r="F473" s="5" t="s">
        <v>18</v>
      </c>
      <c r="G473" s="16" t="s">
        <v>2071</v>
      </c>
      <c r="H473" s="2" t="s">
        <v>2072</v>
      </c>
      <c r="I473" s="2" t="s">
        <v>322</v>
      </c>
      <c r="J473" s="2" t="s">
        <v>30</v>
      </c>
      <c r="K473" s="2">
        <v>28203</v>
      </c>
      <c r="L473" s="2" t="s">
        <v>334</v>
      </c>
      <c r="M473" s="2" t="s">
        <v>2073</v>
      </c>
      <c r="N473" s="5" t="s">
        <v>553</v>
      </c>
    </row>
    <row r="474" spans="1:14" s="2" customFormat="1">
      <c r="A474" s="5" t="s">
        <v>2068</v>
      </c>
      <c r="B474" s="2" t="s">
        <v>1976</v>
      </c>
      <c r="C474" s="2" t="s">
        <v>2074</v>
      </c>
      <c r="D474" s="2" t="s">
        <v>2075</v>
      </c>
      <c r="E474" s="5" t="str">
        <f>HYPERLINK("https://twitter.com/kristenwile","@kristenwile")</f>
        <v>@kristenwile</v>
      </c>
      <c r="F474" s="5" t="s">
        <v>18</v>
      </c>
      <c r="G474" s="16" t="s">
        <v>2076</v>
      </c>
      <c r="H474" s="2" t="s">
        <v>2072</v>
      </c>
      <c r="I474" s="2" t="s">
        <v>322</v>
      </c>
      <c r="J474" s="2" t="s">
        <v>30</v>
      </c>
      <c r="K474" s="2">
        <v>28203</v>
      </c>
      <c r="L474" s="2" t="s">
        <v>334</v>
      </c>
      <c r="M474" s="2" t="s">
        <v>2073</v>
      </c>
      <c r="N474" s="5" t="s">
        <v>553</v>
      </c>
    </row>
    <row r="475" spans="1:14" s="2" customFormat="1">
      <c r="A475" s="5" t="s">
        <v>2077</v>
      </c>
      <c r="B475" s="2" t="s">
        <v>57</v>
      </c>
      <c r="C475" s="2" t="s">
        <v>1762</v>
      </c>
      <c r="D475" s="2" t="s">
        <v>1691</v>
      </c>
      <c r="E475" s="16" t="s">
        <v>2078</v>
      </c>
      <c r="F475" s="5" t="s">
        <v>18</v>
      </c>
      <c r="G475" s="16" t="s">
        <v>2079</v>
      </c>
      <c r="H475" s="3" t="s">
        <v>2080</v>
      </c>
      <c r="I475" s="2" t="s">
        <v>2081</v>
      </c>
      <c r="J475" s="2" t="s">
        <v>30</v>
      </c>
      <c r="K475" s="2">
        <v>27312</v>
      </c>
      <c r="L475" s="2" t="s">
        <v>2082</v>
      </c>
      <c r="M475" s="2" t="s">
        <v>2066</v>
      </c>
      <c r="N475" s="16" t="s">
        <v>2083</v>
      </c>
    </row>
    <row r="476" spans="1:14" s="2" customFormat="1">
      <c r="A476" s="5" t="s">
        <v>2084</v>
      </c>
      <c r="B476" s="2" t="s">
        <v>90</v>
      </c>
      <c r="C476" s="2" t="s">
        <v>589</v>
      </c>
      <c r="D476" s="2" t="s">
        <v>2085</v>
      </c>
      <c r="E476" s="16" t="s">
        <v>2086</v>
      </c>
      <c r="F476" s="5" t="s">
        <v>18</v>
      </c>
      <c r="G476" s="5" t="s">
        <v>2087</v>
      </c>
      <c r="H476" s="2" t="s">
        <v>2088</v>
      </c>
      <c r="I476" s="2" t="s">
        <v>44</v>
      </c>
      <c r="J476" s="2" t="s">
        <v>30</v>
      </c>
      <c r="K476" s="2">
        <v>27408</v>
      </c>
      <c r="L476" s="2" t="s">
        <v>45</v>
      </c>
      <c r="M476" s="2" t="s">
        <v>2089</v>
      </c>
      <c r="N476" s="16" t="s">
        <v>2090</v>
      </c>
    </row>
    <row r="477" spans="1:14" s="2" customFormat="1">
      <c r="A477" s="5" t="s">
        <v>2084</v>
      </c>
      <c r="B477" s="2" t="s">
        <v>49</v>
      </c>
      <c r="D477" s="4"/>
      <c r="E477" s="16" t="s">
        <v>2091</v>
      </c>
      <c r="F477" s="5" t="s">
        <v>18</v>
      </c>
      <c r="G477" s="16" t="s">
        <v>1208</v>
      </c>
      <c r="H477" s="2" t="s">
        <v>2088</v>
      </c>
      <c r="I477" s="2" t="s">
        <v>44</v>
      </c>
      <c r="J477" s="2" t="s">
        <v>30</v>
      </c>
      <c r="K477" s="2">
        <v>27408</v>
      </c>
      <c r="L477" s="2" t="s">
        <v>45</v>
      </c>
      <c r="M477" s="2" t="s">
        <v>2089</v>
      </c>
      <c r="N477" s="16" t="s">
        <v>2090</v>
      </c>
    </row>
    <row r="478" spans="1:14" s="2" customFormat="1">
      <c r="A478" s="5" t="s">
        <v>2084</v>
      </c>
      <c r="B478" s="2" t="s">
        <v>68</v>
      </c>
      <c r="D478" s="4"/>
      <c r="E478" s="16" t="s">
        <v>2091</v>
      </c>
      <c r="F478" s="5" t="s">
        <v>18</v>
      </c>
      <c r="G478" s="16" t="s">
        <v>2092</v>
      </c>
      <c r="H478" s="2" t="s">
        <v>2088</v>
      </c>
      <c r="I478" s="2" t="s">
        <v>44</v>
      </c>
      <c r="J478" s="2" t="s">
        <v>30</v>
      </c>
      <c r="K478" s="2">
        <v>27408</v>
      </c>
      <c r="L478" s="2" t="s">
        <v>45</v>
      </c>
      <c r="M478" s="2" t="s">
        <v>2089</v>
      </c>
      <c r="N478" s="16" t="s">
        <v>2090</v>
      </c>
    </row>
    <row r="479" spans="1:14" s="2" customFormat="1">
      <c r="A479" s="5" t="s">
        <v>2093</v>
      </c>
      <c r="B479" s="2" t="s">
        <v>673</v>
      </c>
      <c r="C479" s="2" t="s">
        <v>2101</v>
      </c>
      <c r="D479" s="4" t="s">
        <v>2102</v>
      </c>
      <c r="E479" s="16" t="s">
        <v>2096</v>
      </c>
      <c r="F479" s="5" t="s">
        <v>18</v>
      </c>
      <c r="G479" s="16" t="s">
        <v>2103</v>
      </c>
      <c r="H479" s="2" t="s">
        <v>2098</v>
      </c>
      <c r="I479" s="2" t="s">
        <v>1802</v>
      </c>
      <c r="J479" s="2" t="s">
        <v>30</v>
      </c>
      <c r="K479" s="2">
        <v>27959</v>
      </c>
      <c r="L479" s="2" t="s">
        <v>1803</v>
      </c>
      <c r="M479" s="2" t="s">
        <v>2104</v>
      </c>
      <c r="N479" s="16" t="s">
        <v>2100</v>
      </c>
    </row>
    <row r="480" spans="1:14" s="2" customFormat="1">
      <c r="A480" s="5" t="s">
        <v>2093</v>
      </c>
      <c r="B480" s="2" t="s">
        <v>90</v>
      </c>
      <c r="C480" s="2" t="s">
        <v>2094</v>
      </c>
      <c r="D480" s="4" t="s">
        <v>2095</v>
      </c>
      <c r="E480" s="16" t="s">
        <v>2096</v>
      </c>
      <c r="F480" s="5" t="s">
        <v>18</v>
      </c>
      <c r="G480" s="16" t="s">
        <v>2097</v>
      </c>
      <c r="H480" s="2" t="s">
        <v>2098</v>
      </c>
      <c r="I480" s="2" t="s">
        <v>1802</v>
      </c>
      <c r="J480" s="2" t="s">
        <v>30</v>
      </c>
      <c r="K480" s="2">
        <v>27959</v>
      </c>
      <c r="L480" s="2" t="s">
        <v>1803</v>
      </c>
      <c r="M480" s="2" t="s">
        <v>2099</v>
      </c>
      <c r="N480" s="16" t="s">
        <v>2100</v>
      </c>
    </row>
    <row r="481" spans="1:14" s="2" customFormat="1">
      <c r="A481" s="5" t="s">
        <v>2105</v>
      </c>
      <c r="B481" s="2" t="s">
        <v>673</v>
      </c>
      <c r="C481" s="2" t="s">
        <v>2115</v>
      </c>
      <c r="D481" s="4" t="s">
        <v>2116</v>
      </c>
      <c r="E481" s="16" t="s">
        <v>2108</v>
      </c>
      <c r="F481" s="5" t="s">
        <v>18</v>
      </c>
      <c r="G481" s="16" t="s">
        <v>2117</v>
      </c>
      <c r="H481" s="2" t="s">
        <v>2110</v>
      </c>
      <c r="I481" s="2" t="s">
        <v>2111</v>
      </c>
      <c r="J481" s="2" t="s">
        <v>30</v>
      </c>
      <c r="K481" s="2">
        <v>28786</v>
      </c>
      <c r="L481" s="2" t="s">
        <v>2112</v>
      </c>
      <c r="M481" s="2" t="s">
        <v>2113</v>
      </c>
      <c r="N481" s="16" t="s">
        <v>2114</v>
      </c>
    </row>
    <row r="482" spans="1:14" s="2" customFormat="1">
      <c r="A482" s="5" t="s">
        <v>2105</v>
      </c>
      <c r="B482" s="2" t="s">
        <v>129</v>
      </c>
      <c r="C482" s="4" t="s">
        <v>2118</v>
      </c>
      <c r="D482" s="4" t="s">
        <v>2119</v>
      </c>
      <c r="E482" s="16" t="s">
        <v>2108</v>
      </c>
      <c r="F482" s="5" t="s">
        <v>18</v>
      </c>
      <c r="G482" s="16" t="s">
        <v>2120</v>
      </c>
      <c r="H482" s="2" t="s">
        <v>2110</v>
      </c>
      <c r="I482" s="2" t="s">
        <v>2111</v>
      </c>
      <c r="J482" s="2" t="s">
        <v>30</v>
      </c>
      <c r="K482" s="2">
        <v>28786</v>
      </c>
      <c r="L482" s="2" t="s">
        <v>2112</v>
      </c>
      <c r="M482" s="2" t="s">
        <v>2113</v>
      </c>
      <c r="N482" s="16" t="s">
        <v>2114</v>
      </c>
    </row>
    <row r="483" spans="1:14" s="2" customFormat="1">
      <c r="A483" s="5" t="s">
        <v>2105</v>
      </c>
      <c r="B483" s="2" t="s">
        <v>820</v>
      </c>
      <c r="C483" s="4" t="s">
        <v>2106</v>
      </c>
      <c r="D483" s="4" t="s">
        <v>2107</v>
      </c>
      <c r="E483" s="16" t="s">
        <v>2108</v>
      </c>
      <c r="F483" s="5" t="s">
        <v>18</v>
      </c>
      <c r="G483" s="16" t="s">
        <v>2109</v>
      </c>
      <c r="H483" s="2" t="s">
        <v>2110</v>
      </c>
      <c r="I483" s="2" t="s">
        <v>2111</v>
      </c>
      <c r="J483" s="2" t="s">
        <v>30</v>
      </c>
      <c r="K483" s="2">
        <v>28786</v>
      </c>
      <c r="L483" s="2" t="s">
        <v>2112</v>
      </c>
      <c r="M483" s="2" t="s">
        <v>2113</v>
      </c>
      <c r="N483" s="16" t="s">
        <v>2114</v>
      </c>
    </row>
    <row r="484" spans="1:14" s="2" customFormat="1">
      <c r="A484" s="5" t="s">
        <v>2121</v>
      </c>
      <c r="B484" s="2" t="s">
        <v>353</v>
      </c>
      <c r="C484" s="4" t="s">
        <v>2122</v>
      </c>
      <c r="D484" s="4" t="s">
        <v>2123</v>
      </c>
      <c r="E484" s="16" t="s">
        <v>2124</v>
      </c>
      <c r="F484" s="5" t="s">
        <v>18</v>
      </c>
      <c r="G484" s="5" t="str">
        <f>HYPERLINK("mailto:press@welovedowntown.com","press@welovedowntown.com")</f>
        <v>press@welovedowntown.com</v>
      </c>
      <c r="H484" s="2" t="s">
        <v>2125</v>
      </c>
      <c r="I484" s="2" t="s">
        <v>226</v>
      </c>
      <c r="J484" s="2" t="s">
        <v>30</v>
      </c>
      <c r="K484" s="2">
        <v>27611</v>
      </c>
      <c r="L484" s="2" t="s">
        <v>227</v>
      </c>
      <c r="M484" s="2" t="s">
        <v>2126</v>
      </c>
      <c r="N484" s="16" t="s">
        <v>2127</v>
      </c>
    </row>
    <row r="485" spans="1:14" s="2" customFormat="1">
      <c r="A485" s="5" t="s">
        <v>2128</v>
      </c>
      <c r="B485" s="2" t="s">
        <v>820</v>
      </c>
      <c r="C485" s="2" t="s">
        <v>102</v>
      </c>
      <c r="D485" s="2" t="s">
        <v>2129</v>
      </c>
      <c r="E485" s="10" t="s">
        <v>5195</v>
      </c>
      <c r="F485" s="5" t="s">
        <v>18</v>
      </c>
      <c r="G485" s="16" t="s">
        <v>2130</v>
      </c>
      <c r="H485" s="2" t="s">
        <v>1223</v>
      </c>
      <c r="I485" s="2" t="s">
        <v>226</v>
      </c>
      <c r="J485" s="2" t="s">
        <v>30</v>
      </c>
      <c r="K485" s="4">
        <v>27602</v>
      </c>
      <c r="L485" s="2" t="s">
        <v>227</v>
      </c>
      <c r="M485" s="2" t="s">
        <v>2131</v>
      </c>
      <c r="N485" s="16" t="s">
        <v>2132</v>
      </c>
    </row>
    <row r="486" spans="1:14" s="2" customFormat="1">
      <c r="A486" s="5" t="s">
        <v>2133</v>
      </c>
      <c r="B486" s="2" t="s">
        <v>2150</v>
      </c>
      <c r="C486" s="2" t="s">
        <v>2151</v>
      </c>
      <c r="D486" s="2" t="s">
        <v>2152</v>
      </c>
      <c r="E486" s="12" t="str">
        <f>HYPERLINK("http://twitter.com/emerydalesio","@emerydalesio")</f>
        <v>@emerydalesio</v>
      </c>
      <c r="F486" s="5" t="s">
        <v>347</v>
      </c>
      <c r="G486" s="16" t="s">
        <v>2153</v>
      </c>
      <c r="H486" s="2" t="s">
        <v>2142</v>
      </c>
      <c r="I486" s="2" t="s">
        <v>226</v>
      </c>
      <c r="J486" s="2" t="s">
        <v>30</v>
      </c>
      <c r="K486" s="2">
        <v>27609</v>
      </c>
      <c r="L486" s="2" t="s">
        <v>227</v>
      </c>
      <c r="M486" s="2" t="s">
        <v>2143</v>
      </c>
      <c r="N486" s="16" t="s">
        <v>2139</v>
      </c>
    </row>
    <row r="487" spans="1:14" s="2" customFormat="1">
      <c r="A487" s="5" t="s">
        <v>2133</v>
      </c>
      <c r="B487" s="2" t="s">
        <v>2158</v>
      </c>
      <c r="C487" s="2" t="s">
        <v>566</v>
      </c>
      <c r="D487" s="2" t="s">
        <v>2159</v>
      </c>
      <c r="E487" s="12" t="s">
        <v>2160</v>
      </c>
      <c r="F487" s="5" t="s">
        <v>347</v>
      </c>
      <c r="G487" s="16" t="s">
        <v>2161</v>
      </c>
      <c r="H487" s="2" t="s">
        <v>2142</v>
      </c>
      <c r="I487" s="2" t="s">
        <v>226</v>
      </c>
      <c r="J487" s="2" t="s">
        <v>30</v>
      </c>
      <c r="K487" s="2">
        <v>27609</v>
      </c>
      <c r="L487" s="2" t="s">
        <v>227</v>
      </c>
      <c r="M487" s="2" t="s">
        <v>2143</v>
      </c>
      <c r="N487" s="5" t="s">
        <v>2139</v>
      </c>
    </row>
    <row r="488" spans="1:14" s="2" customFormat="1">
      <c r="A488" s="5" t="s">
        <v>2133</v>
      </c>
      <c r="B488" s="2" t="s">
        <v>170</v>
      </c>
      <c r="C488" s="2" t="s">
        <v>2118</v>
      </c>
      <c r="D488" s="2" t="s">
        <v>1306</v>
      </c>
      <c r="E488" s="12" t="s">
        <v>2145</v>
      </c>
      <c r="F488" s="5" t="s">
        <v>347</v>
      </c>
      <c r="G488" s="5" t="str">
        <f>HYPERLINK("mailto:jdrew@ap.org","jdrew@ap.org")</f>
        <v>jdrew@ap.org</v>
      </c>
      <c r="H488" s="2" t="s">
        <v>2142</v>
      </c>
      <c r="I488" s="2" t="s">
        <v>226</v>
      </c>
      <c r="J488" s="2" t="s">
        <v>30</v>
      </c>
      <c r="K488" s="2">
        <v>28203</v>
      </c>
      <c r="L488" s="2" t="s">
        <v>227</v>
      </c>
      <c r="M488" s="2" t="s">
        <v>2143</v>
      </c>
      <c r="N488" s="5" t="s">
        <v>2139</v>
      </c>
    </row>
    <row r="489" spans="1:14" s="2" customFormat="1">
      <c r="A489" s="5" t="s">
        <v>2133</v>
      </c>
      <c r="B489" s="2" t="s">
        <v>170</v>
      </c>
      <c r="C489" s="4" t="s">
        <v>2146</v>
      </c>
      <c r="D489" s="4" t="s">
        <v>2147</v>
      </c>
      <c r="E489" s="16" t="s">
        <v>2148</v>
      </c>
      <c r="F489" s="5" t="s">
        <v>347</v>
      </c>
      <c r="G489" s="16" t="s">
        <v>2149</v>
      </c>
      <c r="H489" s="2" t="s">
        <v>2142</v>
      </c>
      <c r="I489" s="2" t="s">
        <v>226</v>
      </c>
      <c r="J489" s="2" t="s">
        <v>30</v>
      </c>
      <c r="K489" s="4">
        <v>27609</v>
      </c>
      <c r="L489" s="2" t="s">
        <v>227</v>
      </c>
      <c r="M489" s="2" t="s">
        <v>2143</v>
      </c>
      <c r="N489" s="5" t="s">
        <v>2139</v>
      </c>
    </row>
    <row r="490" spans="1:14" s="2" customFormat="1">
      <c r="A490" s="5" t="s">
        <v>2133</v>
      </c>
      <c r="B490" s="2" t="s">
        <v>612</v>
      </c>
      <c r="C490" s="2" t="s">
        <v>2154</v>
      </c>
      <c r="D490" s="2" t="s">
        <v>2155</v>
      </c>
      <c r="E490" s="12" t="s">
        <v>2156</v>
      </c>
      <c r="F490" s="5" t="s">
        <v>347</v>
      </c>
      <c r="G490" s="5" t="str">
        <f>HYPERLINK("mailto:mweiss@ap.org","mweiss@ap.org")</f>
        <v>mweiss@ap.org</v>
      </c>
      <c r="H490" s="2" t="s">
        <v>2138</v>
      </c>
      <c r="I490" s="2" t="s">
        <v>322</v>
      </c>
      <c r="J490" s="2" t="s">
        <v>30</v>
      </c>
      <c r="K490" s="2">
        <v>28203</v>
      </c>
      <c r="L490" s="2" t="s">
        <v>334</v>
      </c>
      <c r="M490" s="2" t="s">
        <v>2157</v>
      </c>
      <c r="N490" s="5" t="s">
        <v>2139</v>
      </c>
    </row>
    <row r="491" spans="1:14" s="2" customFormat="1">
      <c r="A491" s="5" t="s">
        <v>2133</v>
      </c>
      <c r="B491" s="2" t="s">
        <v>2134</v>
      </c>
      <c r="C491" s="2" t="s">
        <v>2135</v>
      </c>
      <c r="D491" s="2" t="s">
        <v>2136</v>
      </c>
      <c r="E491" s="12" t="s">
        <v>2137</v>
      </c>
      <c r="F491" s="5" t="s">
        <v>347</v>
      </c>
      <c r="G491" s="5" t="str">
        <f>HYPERLINK("mailto:sforeman@ap.org","sforeman@ap.org")</f>
        <v>sforeman@ap.org</v>
      </c>
      <c r="H491" s="2" t="s">
        <v>2138</v>
      </c>
      <c r="I491" s="2" t="s">
        <v>322</v>
      </c>
      <c r="J491" s="2" t="s">
        <v>30</v>
      </c>
      <c r="K491" s="4">
        <v>28203</v>
      </c>
      <c r="L491" s="2" t="s">
        <v>334</v>
      </c>
      <c r="N491" s="5" t="s">
        <v>2139</v>
      </c>
    </row>
    <row r="492" spans="1:14" s="2" customFormat="1">
      <c r="A492" s="5" t="s">
        <v>2133</v>
      </c>
      <c r="B492" s="2" t="s">
        <v>138</v>
      </c>
      <c r="C492" s="2" t="s">
        <v>1869</v>
      </c>
      <c r="D492" s="2" t="s">
        <v>2140</v>
      </c>
      <c r="E492" s="12" t="s">
        <v>2141</v>
      </c>
      <c r="F492" s="5" t="s">
        <v>347</v>
      </c>
      <c r="G492" s="5" t="str">
        <f>HYPERLINK("mailto:tmrogers@ap.org","tmrogers@ap.org")</f>
        <v>tmrogers@ap.org</v>
      </c>
      <c r="H492" s="2" t="s">
        <v>2142</v>
      </c>
      <c r="I492" s="2" t="s">
        <v>226</v>
      </c>
      <c r="J492" s="2" t="s">
        <v>30</v>
      </c>
      <c r="K492" s="4">
        <v>27609</v>
      </c>
      <c r="L492" s="2" t="s">
        <v>227</v>
      </c>
      <c r="M492" s="2" t="s">
        <v>2143</v>
      </c>
      <c r="N492" s="5" t="s">
        <v>2139</v>
      </c>
    </row>
    <row r="493" spans="1:14" s="2" customFormat="1">
      <c r="A493" s="5" t="s">
        <v>2133</v>
      </c>
      <c r="B493" s="2" t="s">
        <v>68</v>
      </c>
      <c r="C493" s="4"/>
      <c r="D493" s="4"/>
      <c r="E493" s="16" t="s">
        <v>5188</v>
      </c>
      <c r="F493" s="5" t="s">
        <v>347</v>
      </c>
      <c r="G493" s="16" t="s">
        <v>2144</v>
      </c>
      <c r="H493" s="2" t="s">
        <v>2142</v>
      </c>
      <c r="I493" s="2" t="s">
        <v>226</v>
      </c>
      <c r="J493" s="2" t="s">
        <v>30</v>
      </c>
      <c r="K493" s="2">
        <v>27609</v>
      </c>
      <c r="L493" s="2" t="s">
        <v>227</v>
      </c>
      <c r="M493" s="2" t="s">
        <v>2143</v>
      </c>
      <c r="N493" s="5" t="s">
        <v>2139</v>
      </c>
    </row>
    <row r="494" spans="1:14" s="2" customFormat="1">
      <c r="A494" s="5" t="s">
        <v>2162</v>
      </c>
      <c r="B494" s="2" t="s">
        <v>170</v>
      </c>
      <c r="C494" s="2" t="s">
        <v>2163</v>
      </c>
      <c r="D494" s="2" t="s">
        <v>2164</v>
      </c>
      <c r="E494" s="16" t="s">
        <v>2165</v>
      </c>
      <c r="F494" s="5" t="s">
        <v>347</v>
      </c>
      <c r="G494" s="5" t="str">
        <f>HYPERLINK("mailto:ahvilchez@gmail.com","ahvilchez@gmail.com")</f>
        <v>ahvilchez@gmail.com</v>
      </c>
      <c r="H494" s="3" t="s">
        <v>15</v>
      </c>
      <c r="I494" s="2" t="s">
        <v>322</v>
      </c>
      <c r="J494" s="2" t="s">
        <v>30</v>
      </c>
      <c r="K494" s="2" t="s">
        <v>15</v>
      </c>
      <c r="L494" s="2" t="s">
        <v>334</v>
      </c>
      <c r="M494" s="2" t="s">
        <v>15</v>
      </c>
      <c r="N494" s="16" t="s">
        <v>2166</v>
      </c>
    </row>
    <row r="495" spans="1:14" s="2" customFormat="1">
      <c r="A495" s="5" t="s">
        <v>2167</v>
      </c>
      <c r="B495" s="2" t="s">
        <v>68</v>
      </c>
      <c r="C495" s="4"/>
      <c r="D495" s="4"/>
      <c r="E495" s="16" t="s">
        <v>5205</v>
      </c>
      <c r="F495" s="5" t="s">
        <v>347</v>
      </c>
      <c r="G495" s="5" t="str">
        <f>HYPERLINK("mailto:ncns@publicnewsservice.org","ncns@publicnewsservice.org")</f>
        <v>ncns@publicnewsservice.org</v>
      </c>
      <c r="H495" s="4"/>
      <c r="I495" s="4"/>
      <c r="J495" s="2" t="s">
        <v>30</v>
      </c>
      <c r="K495" s="4"/>
      <c r="L495" s="4"/>
      <c r="M495" s="2" t="s">
        <v>2168</v>
      </c>
      <c r="N495" s="16" t="s">
        <v>2169</v>
      </c>
    </row>
    <row r="496" spans="1:14" s="2" customFormat="1">
      <c r="A496" s="5" t="s">
        <v>2170</v>
      </c>
      <c r="B496" s="2" t="s">
        <v>2171</v>
      </c>
      <c r="C496" s="2" t="s">
        <v>2172</v>
      </c>
      <c r="D496" s="2" t="s">
        <v>857</v>
      </c>
      <c r="E496" s="5" t="str">
        <f>HYPERLINK("https://twitter.com/colleenjenk","@colleenjenk")</f>
        <v>@colleenjenk</v>
      </c>
      <c r="F496" s="5" t="s">
        <v>347</v>
      </c>
      <c r="G496" s="16" t="s">
        <v>2173</v>
      </c>
      <c r="I496" s="2" t="s">
        <v>15</v>
      </c>
      <c r="L496" s="4"/>
      <c r="N496" s="16" t="s">
        <v>2174</v>
      </c>
    </row>
    <row r="497" spans="1:14" s="2" customFormat="1">
      <c r="A497" s="5" t="s">
        <v>2175</v>
      </c>
      <c r="B497" s="2" t="s">
        <v>170</v>
      </c>
      <c r="C497" s="2" t="s">
        <v>1280</v>
      </c>
      <c r="D497" s="2" t="s">
        <v>2070</v>
      </c>
      <c r="E497" s="5" t="s">
        <v>2184</v>
      </c>
      <c r="F497" s="5" t="s">
        <v>2179</v>
      </c>
      <c r="G497" s="5" t="str">
        <f>HYPERLINK("mailto:dway@carolinajournal.com","dway@carolinajournal.com")</f>
        <v>dway@carolinajournal.com</v>
      </c>
      <c r="H497" s="2" t="s">
        <v>2181</v>
      </c>
      <c r="I497" s="2" t="s">
        <v>226</v>
      </c>
      <c r="J497" s="2" t="s">
        <v>30</v>
      </c>
      <c r="K497" s="2">
        <v>27601</v>
      </c>
      <c r="L497" s="2" t="s">
        <v>227</v>
      </c>
      <c r="M497" s="2" t="s">
        <v>2182</v>
      </c>
      <c r="N497" s="16" t="s">
        <v>2183</v>
      </c>
    </row>
    <row r="498" spans="1:14" s="2" customFormat="1">
      <c r="A498" s="5" t="s">
        <v>2175</v>
      </c>
      <c r="B498" s="2" t="s">
        <v>831</v>
      </c>
      <c r="C498" s="2" t="s">
        <v>2186</v>
      </c>
      <c r="D498" s="2" t="s">
        <v>2187</v>
      </c>
      <c r="E498" s="12" t="s">
        <v>2185</v>
      </c>
      <c r="F498" s="5" t="s">
        <v>2179</v>
      </c>
      <c r="G498" s="5" t="s">
        <v>2188</v>
      </c>
      <c r="H498" s="2" t="s">
        <v>2181</v>
      </c>
      <c r="I498" s="2" t="s">
        <v>226</v>
      </c>
      <c r="J498" s="2" t="s">
        <v>30</v>
      </c>
      <c r="K498" s="2">
        <v>27601</v>
      </c>
      <c r="L498" s="2" t="s">
        <v>227</v>
      </c>
      <c r="M498" s="2" t="s">
        <v>2182</v>
      </c>
      <c r="N498" s="16" t="s">
        <v>2183</v>
      </c>
    </row>
    <row r="499" spans="1:14" s="2" customFormat="1">
      <c r="A499" s="5" t="s">
        <v>2175</v>
      </c>
      <c r="B499" s="2" t="s">
        <v>820</v>
      </c>
      <c r="C499" s="2" t="s">
        <v>2176</v>
      </c>
      <c r="D499" s="2" t="s">
        <v>2177</v>
      </c>
      <c r="E499" s="16" t="s">
        <v>2178</v>
      </c>
      <c r="F499" s="5" t="s">
        <v>2179</v>
      </c>
      <c r="G499" s="16" t="s">
        <v>2180</v>
      </c>
      <c r="H499" s="2" t="s">
        <v>2181</v>
      </c>
      <c r="I499" s="2" t="s">
        <v>226</v>
      </c>
      <c r="J499" s="2" t="s">
        <v>30</v>
      </c>
      <c r="K499" s="2">
        <v>27601</v>
      </c>
      <c r="L499" s="2" t="s">
        <v>227</v>
      </c>
      <c r="M499" s="2" t="s">
        <v>2182</v>
      </c>
      <c r="N499" s="16" t="s">
        <v>2183</v>
      </c>
    </row>
    <row r="500" spans="1:14" s="2" customFormat="1">
      <c r="A500" s="5" t="s">
        <v>2175</v>
      </c>
      <c r="B500" s="2" t="s">
        <v>200</v>
      </c>
      <c r="C500" s="2" t="s">
        <v>813</v>
      </c>
      <c r="D500" s="2" t="s">
        <v>598</v>
      </c>
      <c r="E500" s="5" t="s">
        <v>2185</v>
      </c>
      <c r="F500" s="5" t="s">
        <v>2179</v>
      </c>
      <c r="G500" s="5" t="str">
        <f>HYPERLINK("mailto:rhenderson@carolinajournal.com","rhenderson@carolinajournal.com")</f>
        <v>rhenderson@carolinajournal.com</v>
      </c>
      <c r="H500" s="2" t="s">
        <v>2181</v>
      </c>
      <c r="I500" s="2" t="s">
        <v>226</v>
      </c>
      <c r="J500" s="2" t="s">
        <v>30</v>
      </c>
      <c r="K500" s="2">
        <v>27601</v>
      </c>
      <c r="L500" s="2" t="s">
        <v>227</v>
      </c>
      <c r="M500" s="2" t="s">
        <v>2182</v>
      </c>
      <c r="N500" s="16" t="s">
        <v>2183</v>
      </c>
    </row>
    <row r="501" spans="1:14" s="2" customFormat="1">
      <c r="A501" s="5" t="s">
        <v>2189</v>
      </c>
      <c r="B501" s="2" t="s">
        <v>170</v>
      </c>
      <c r="C501" s="2" t="s">
        <v>1722</v>
      </c>
      <c r="D501" s="2" t="s">
        <v>2200</v>
      </c>
      <c r="E501" s="16" t="s">
        <v>5199</v>
      </c>
      <c r="F501" s="5" t="s">
        <v>2179</v>
      </c>
      <c r="G501" s="16" t="s">
        <v>2201</v>
      </c>
      <c r="H501" s="2" t="s">
        <v>2202</v>
      </c>
      <c r="I501" s="2" t="s">
        <v>121</v>
      </c>
      <c r="J501" s="2" t="s">
        <v>30</v>
      </c>
      <c r="K501" s="2">
        <v>27701</v>
      </c>
      <c r="L501" s="2" t="s">
        <v>121</v>
      </c>
      <c r="M501" s="2" t="s">
        <v>2195</v>
      </c>
      <c r="N501" s="5" t="s">
        <v>2196</v>
      </c>
    </row>
    <row r="502" spans="1:14" s="2" customFormat="1">
      <c r="A502" s="5" t="s">
        <v>2189</v>
      </c>
      <c r="B502" s="2" t="s">
        <v>2197</v>
      </c>
      <c r="C502" s="2" t="s">
        <v>1260</v>
      </c>
      <c r="D502" s="2" t="s">
        <v>2198</v>
      </c>
      <c r="E502" s="16" t="s">
        <v>5199</v>
      </c>
      <c r="F502" s="5" t="s">
        <v>2179</v>
      </c>
      <c r="G502" s="16" t="s">
        <v>2199</v>
      </c>
      <c r="H502" s="2" t="s">
        <v>2194</v>
      </c>
      <c r="I502" s="2" t="s">
        <v>121</v>
      </c>
      <c r="J502" s="2" t="s">
        <v>30</v>
      </c>
      <c r="K502" s="2">
        <v>27701</v>
      </c>
      <c r="L502" s="2" t="s">
        <v>121</v>
      </c>
      <c r="M502" s="2" t="s">
        <v>2195</v>
      </c>
      <c r="N502" s="5" t="s">
        <v>2196</v>
      </c>
    </row>
    <row r="503" spans="1:14" s="2" customFormat="1">
      <c r="A503" s="5" t="s">
        <v>2189</v>
      </c>
      <c r="B503" s="2" t="s">
        <v>90</v>
      </c>
      <c r="C503" s="4" t="s">
        <v>2190</v>
      </c>
      <c r="D503" s="2" t="s">
        <v>2191</v>
      </c>
      <c r="E503" s="16" t="s">
        <v>2192</v>
      </c>
      <c r="F503" s="5" t="s">
        <v>2179</v>
      </c>
      <c r="G503" s="5" t="s">
        <v>2193</v>
      </c>
      <c r="H503" s="2" t="s">
        <v>2194</v>
      </c>
      <c r="I503" s="2" t="s">
        <v>121</v>
      </c>
      <c r="J503" s="2" t="s">
        <v>30</v>
      </c>
      <c r="K503" s="2">
        <v>27715</v>
      </c>
      <c r="L503" s="2" t="s">
        <v>121</v>
      </c>
      <c r="M503" s="2" t="s">
        <v>2195</v>
      </c>
      <c r="N503" s="16" t="s">
        <v>2196</v>
      </c>
    </row>
    <row r="504" spans="1:14" s="2" customFormat="1">
      <c r="A504" s="5" t="s">
        <v>2189</v>
      </c>
      <c r="B504" s="2" t="s">
        <v>170</v>
      </c>
      <c r="C504" s="4" t="s">
        <v>1398</v>
      </c>
      <c r="D504" s="2" t="s">
        <v>2203</v>
      </c>
      <c r="E504" s="16" t="s">
        <v>5199</v>
      </c>
      <c r="F504" s="5" t="s">
        <v>2179</v>
      </c>
      <c r="G504" s="16" t="s">
        <v>2204</v>
      </c>
      <c r="H504" s="2" t="s">
        <v>2202</v>
      </c>
      <c r="I504" s="2" t="s">
        <v>121</v>
      </c>
      <c r="J504" s="2" t="s">
        <v>30</v>
      </c>
      <c r="K504" s="2">
        <v>27701</v>
      </c>
      <c r="L504" s="2" t="s">
        <v>121</v>
      </c>
      <c r="M504" s="2" t="s">
        <v>2195</v>
      </c>
      <c r="N504" s="5" t="s">
        <v>2196</v>
      </c>
    </row>
    <row r="505" spans="1:14" s="2" customFormat="1">
      <c r="A505" s="5" t="s">
        <v>2189</v>
      </c>
      <c r="B505" s="2" t="s">
        <v>49</v>
      </c>
      <c r="C505" s="4"/>
      <c r="D505" s="4"/>
      <c r="E505" s="16" t="s">
        <v>5199</v>
      </c>
      <c r="F505" s="5" t="s">
        <v>2179</v>
      </c>
      <c r="G505" s="5" t="str">
        <f>HYPERLINK("mailto:backtalk@indyweek.com","backtalk@indyweek.com")</f>
        <v>backtalk@indyweek.com</v>
      </c>
      <c r="H505" s="2" t="s">
        <v>2194</v>
      </c>
      <c r="I505" s="2" t="s">
        <v>121</v>
      </c>
      <c r="J505" s="2" t="s">
        <v>30</v>
      </c>
      <c r="K505" s="2">
        <v>27715</v>
      </c>
      <c r="L505" s="2" t="s">
        <v>121</v>
      </c>
      <c r="M505" s="2" t="s">
        <v>2195</v>
      </c>
      <c r="N505" s="16" t="s">
        <v>2196</v>
      </c>
    </row>
    <row r="506" spans="1:14" s="2" customFormat="1">
      <c r="A506" s="5" t="s">
        <v>2205</v>
      </c>
      <c r="B506" s="2" t="s">
        <v>68</v>
      </c>
      <c r="C506" s="2" t="s">
        <v>15</v>
      </c>
      <c r="D506" s="2" t="s">
        <v>15</v>
      </c>
      <c r="E506" s="16" t="s">
        <v>2233</v>
      </c>
      <c r="F506" s="5" t="s">
        <v>2179</v>
      </c>
      <c r="G506" s="5" t="s">
        <v>2234</v>
      </c>
      <c r="H506" s="2" t="s">
        <v>2210</v>
      </c>
      <c r="I506" s="2" t="s">
        <v>305</v>
      </c>
      <c r="J506" s="2" t="s">
        <v>30</v>
      </c>
      <c r="K506" s="2">
        <v>28801</v>
      </c>
      <c r="L506" s="2" t="s">
        <v>306</v>
      </c>
      <c r="M506" s="2" t="s">
        <v>2235</v>
      </c>
      <c r="N506" s="16" t="s">
        <v>2212</v>
      </c>
    </row>
    <row r="507" spans="1:14" s="2" customFormat="1">
      <c r="A507" s="5" t="s">
        <v>2205</v>
      </c>
      <c r="B507" s="2" t="s">
        <v>2213</v>
      </c>
      <c r="C507" s="4" t="s">
        <v>2214</v>
      </c>
      <c r="D507" s="4" t="s">
        <v>2215</v>
      </c>
      <c r="E507" s="16" t="s">
        <v>2216</v>
      </c>
      <c r="F507" s="5" t="s">
        <v>2179</v>
      </c>
      <c r="G507" s="5" t="str">
        <f>HYPERLINK("mailto:amarshall@mountainx.com","amarshall@mountainx.com")</f>
        <v>amarshall@mountainx.com</v>
      </c>
      <c r="H507" s="2" t="s">
        <v>2210</v>
      </c>
      <c r="I507" s="2" t="s">
        <v>305</v>
      </c>
      <c r="J507" s="2" t="s">
        <v>30</v>
      </c>
      <c r="K507" s="2">
        <v>28801</v>
      </c>
      <c r="L507" s="2" t="s">
        <v>306</v>
      </c>
      <c r="M507" s="2" t="s">
        <v>2217</v>
      </c>
      <c r="N507" s="5" t="s">
        <v>2212</v>
      </c>
    </row>
    <row r="508" spans="1:14" s="2" customFormat="1">
      <c r="A508" s="5" t="s">
        <v>2205</v>
      </c>
      <c r="B508" s="2" t="s">
        <v>2249</v>
      </c>
      <c r="C508" s="2" t="s">
        <v>1266</v>
      </c>
      <c r="D508" s="2" t="s">
        <v>2250</v>
      </c>
      <c r="E508" s="16" t="s">
        <v>2233</v>
      </c>
      <c r="F508" s="5" t="s">
        <v>2179</v>
      </c>
      <c r="G508" s="5" t="s">
        <v>2251</v>
      </c>
      <c r="H508" s="2" t="s">
        <v>2210</v>
      </c>
      <c r="I508" s="2" t="s">
        <v>305</v>
      </c>
      <c r="J508" s="2" t="s">
        <v>30</v>
      </c>
      <c r="K508" s="2">
        <v>28801</v>
      </c>
      <c r="L508" s="2" t="s">
        <v>306</v>
      </c>
      <c r="M508" s="2" t="s">
        <v>2252</v>
      </c>
      <c r="N508" s="5" t="s">
        <v>2212</v>
      </c>
    </row>
    <row r="509" spans="1:14" s="2" customFormat="1">
      <c r="A509" s="5" t="s">
        <v>2205</v>
      </c>
      <c r="B509" s="2" t="s">
        <v>2206</v>
      </c>
      <c r="C509" s="2" t="s">
        <v>257</v>
      </c>
      <c r="D509" s="2" t="s">
        <v>2207</v>
      </c>
      <c r="E509" s="16" t="s">
        <v>2208</v>
      </c>
      <c r="F509" s="5" t="s">
        <v>2179</v>
      </c>
      <c r="G509" s="5" t="s">
        <v>2209</v>
      </c>
      <c r="H509" s="2" t="s">
        <v>2210</v>
      </c>
      <c r="I509" s="2" t="s">
        <v>305</v>
      </c>
      <c r="J509" s="2" t="s">
        <v>30</v>
      </c>
      <c r="K509" s="2">
        <v>28801</v>
      </c>
      <c r="L509" s="2" t="s">
        <v>306</v>
      </c>
      <c r="M509" s="2" t="s">
        <v>2211</v>
      </c>
      <c r="N509" s="5" t="s">
        <v>2212</v>
      </c>
    </row>
    <row r="510" spans="1:14" s="2" customFormat="1">
      <c r="A510" s="5" t="s">
        <v>2205</v>
      </c>
      <c r="B510" s="2" t="s">
        <v>170</v>
      </c>
      <c r="C510" s="4" t="s">
        <v>2239</v>
      </c>
      <c r="D510" s="4" t="s">
        <v>2240</v>
      </c>
      <c r="E510" s="16" t="s">
        <v>2241</v>
      </c>
      <c r="F510" s="5" t="s">
        <v>2179</v>
      </c>
      <c r="G510" s="16" t="s">
        <v>2242</v>
      </c>
      <c r="H510" s="2" t="s">
        <v>2210</v>
      </c>
      <c r="I510" s="2" t="s">
        <v>305</v>
      </c>
      <c r="J510" s="2" t="s">
        <v>30</v>
      </c>
      <c r="K510" s="2">
        <v>28801</v>
      </c>
      <c r="L510" s="2" t="s">
        <v>306</v>
      </c>
      <c r="M510" s="2" t="s">
        <v>2243</v>
      </c>
      <c r="N510" s="5" t="s">
        <v>2212</v>
      </c>
    </row>
    <row r="511" spans="1:14" s="2" customFormat="1">
      <c r="A511" s="5" t="s">
        <v>2205</v>
      </c>
      <c r="B511" s="2" t="s">
        <v>547</v>
      </c>
      <c r="C511" s="2" t="s">
        <v>2222</v>
      </c>
      <c r="D511" s="2" t="s">
        <v>2223</v>
      </c>
      <c r="E511" s="16" t="s">
        <v>2224</v>
      </c>
      <c r="F511" s="5" t="s">
        <v>2179</v>
      </c>
      <c r="G511" s="5" t="s">
        <v>2225</v>
      </c>
      <c r="H511" s="2" t="s">
        <v>2210</v>
      </c>
      <c r="I511" s="2" t="s">
        <v>305</v>
      </c>
      <c r="J511" s="2" t="s">
        <v>30</v>
      </c>
      <c r="K511" s="2">
        <v>28801</v>
      </c>
      <c r="L511" s="2" t="s">
        <v>306</v>
      </c>
      <c r="M511" s="2" t="s">
        <v>2226</v>
      </c>
      <c r="N511" s="5" t="s">
        <v>2212</v>
      </c>
    </row>
    <row r="512" spans="1:14" s="2" customFormat="1">
      <c r="A512" s="5" t="s">
        <v>2205</v>
      </c>
      <c r="B512" s="2" t="s">
        <v>798</v>
      </c>
      <c r="C512" s="2" t="s">
        <v>1197</v>
      </c>
      <c r="D512" s="2" t="s">
        <v>2218</v>
      </c>
      <c r="E512" s="16" t="s">
        <v>2219</v>
      </c>
      <c r="F512" s="5" t="s">
        <v>2179</v>
      </c>
      <c r="G512" s="16" t="s">
        <v>2220</v>
      </c>
      <c r="H512" s="2" t="s">
        <v>2210</v>
      </c>
      <c r="I512" s="2" t="s">
        <v>305</v>
      </c>
      <c r="J512" s="2" t="s">
        <v>30</v>
      </c>
      <c r="K512" s="2">
        <v>28801</v>
      </c>
      <c r="L512" s="2" t="s">
        <v>306</v>
      </c>
      <c r="M512" s="2" t="s">
        <v>2221</v>
      </c>
      <c r="N512" s="5" t="s">
        <v>2212</v>
      </c>
    </row>
    <row r="513" spans="1:14" s="2" customFormat="1">
      <c r="A513" s="5" t="s">
        <v>2205</v>
      </c>
      <c r="B513" s="2" t="s">
        <v>170</v>
      </c>
      <c r="C513" s="2" t="s">
        <v>2244</v>
      </c>
      <c r="D513" s="2" t="s">
        <v>2245</v>
      </c>
      <c r="E513" s="16" t="s">
        <v>2246</v>
      </c>
      <c r="F513" s="5" t="s">
        <v>2179</v>
      </c>
      <c r="G513" s="5" t="s">
        <v>2247</v>
      </c>
      <c r="H513" s="2" t="s">
        <v>2210</v>
      </c>
      <c r="I513" s="2" t="s">
        <v>305</v>
      </c>
      <c r="J513" s="2" t="s">
        <v>30</v>
      </c>
      <c r="K513" s="2">
        <v>28801</v>
      </c>
      <c r="L513" s="2" t="s">
        <v>306</v>
      </c>
      <c r="M513" s="2" t="s">
        <v>2248</v>
      </c>
      <c r="N513" s="5" t="s">
        <v>2212</v>
      </c>
    </row>
    <row r="514" spans="1:14" s="2" customFormat="1">
      <c r="A514" s="5" t="s">
        <v>2205</v>
      </c>
      <c r="B514" s="2" t="s">
        <v>99</v>
      </c>
      <c r="C514" s="2" t="s">
        <v>806</v>
      </c>
      <c r="D514" s="2" t="s">
        <v>2036</v>
      </c>
      <c r="E514" s="16" t="s">
        <v>2236</v>
      </c>
      <c r="F514" s="5" t="s">
        <v>2179</v>
      </c>
      <c r="G514" s="16" t="s">
        <v>2237</v>
      </c>
      <c r="H514" s="2" t="s">
        <v>2210</v>
      </c>
      <c r="I514" s="2" t="s">
        <v>305</v>
      </c>
      <c r="J514" s="2" t="s">
        <v>30</v>
      </c>
      <c r="K514" s="2">
        <v>28801</v>
      </c>
      <c r="L514" s="2" t="s">
        <v>306</v>
      </c>
      <c r="M514" s="2" t="s">
        <v>2238</v>
      </c>
      <c r="N514" s="5" t="s">
        <v>2212</v>
      </c>
    </row>
    <row r="515" spans="1:14" s="2" customFormat="1">
      <c r="A515" s="5" t="s">
        <v>2205</v>
      </c>
      <c r="B515" s="2" t="s">
        <v>129</v>
      </c>
      <c r="C515" s="2" t="s">
        <v>2229</v>
      </c>
      <c r="D515" s="2" t="s">
        <v>2230</v>
      </c>
      <c r="E515" s="16" t="s">
        <v>2231</v>
      </c>
      <c r="F515" s="5" t="s">
        <v>2179</v>
      </c>
      <c r="G515" s="5" t="str">
        <f>HYPERLINK("mailto:vdaffron@mountainx.com","vdaffron@mountainx.com")</f>
        <v>vdaffron@mountainx.com</v>
      </c>
      <c r="H515" s="2" t="s">
        <v>2210</v>
      </c>
      <c r="I515" s="2" t="s">
        <v>305</v>
      </c>
      <c r="J515" s="2" t="s">
        <v>30</v>
      </c>
      <c r="K515" s="2">
        <v>28801</v>
      </c>
      <c r="L515" s="2" t="s">
        <v>306</v>
      </c>
      <c r="M515" s="2" t="s">
        <v>2232</v>
      </c>
      <c r="N515" s="5" t="s">
        <v>2212</v>
      </c>
    </row>
    <row r="516" spans="1:14" s="2" customFormat="1">
      <c r="A516" s="5" t="s">
        <v>2205</v>
      </c>
      <c r="B516" s="2" t="s">
        <v>49</v>
      </c>
      <c r="C516" s="4"/>
      <c r="D516" s="4"/>
      <c r="E516" s="16" t="s">
        <v>2233</v>
      </c>
      <c r="F516" s="5" t="s">
        <v>2179</v>
      </c>
      <c r="G516" s="5" t="s">
        <v>2227</v>
      </c>
      <c r="H516" s="2" t="s">
        <v>2210</v>
      </c>
      <c r="I516" s="2" t="s">
        <v>305</v>
      </c>
      <c r="J516" s="2" t="s">
        <v>30</v>
      </c>
      <c r="K516" s="2">
        <v>28801</v>
      </c>
      <c r="L516" s="2" t="s">
        <v>306</v>
      </c>
      <c r="M516" s="2" t="s">
        <v>2228</v>
      </c>
      <c r="N516" s="5" t="s">
        <v>2212</v>
      </c>
    </row>
    <row r="517" spans="1:14" s="2" customFormat="1">
      <c r="A517" s="5" t="s">
        <v>2253</v>
      </c>
      <c r="B517" s="2" t="s">
        <v>90</v>
      </c>
      <c r="C517" s="2" t="s">
        <v>92</v>
      </c>
      <c r="D517" s="2" t="s">
        <v>2254</v>
      </c>
      <c r="E517" s="16" t="s">
        <v>2255</v>
      </c>
      <c r="F517" s="5" t="s">
        <v>2179</v>
      </c>
      <c r="G517" s="16" t="s">
        <v>2256</v>
      </c>
      <c r="H517" s="2" t="s">
        <v>2257</v>
      </c>
      <c r="I517" s="2" t="s">
        <v>322</v>
      </c>
      <c r="J517" s="2" t="s">
        <v>30</v>
      </c>
      <c r="K517" s="2">
        <v>28204</v>
      </c>
      <c r="L517" s="2" t="s">
        <v>334</v>
      </c>
      <c r="M517" s="2" t="s">
        <v>2258</v>
      </c>
      <c r="N517" s="16" t="s">
        <v>2259</v>
      </c>
    </row>
    <row r="518" spans="1:14" s="2" customFormat="1">
      <c r="A518" s="5" t="s">
        <v>2253</v>
      </c>
      <c r="B518" s="2" t="s">
        <v>353</v>
      </c>
      <c r="C518" s="2" t="s">
        <v>2263</v>
      </c>
      <c r="D518" s="2" t="s">
        <v>1088</v>
      </c>
      <c r="E518" s="16" t="s">
        <v>2255</v>
      </c>
      <c r="F518" s="5" t="s">
        <v>2179</v>
      </c>
      <c r="G518" s="16" t="s">
        <v>2264</v>
      </c>
      <c r="H518" s="2" t="s">
        <v>2257</v>
      </c>
      <c r="I518" s="2" t="s">
        <v>322</v>
      </c>
      <c r="J518" s="2" t="s">
        <v>30</v>
      </c>
      <c r="K518" s="2">
        <v>28204</v>
      </c>
      <c r="L518" s="2" t="s">
        <v>334</v>
      </c>
      <c r="M518" s="2" t="s">
        <v>2258</v>
      </c>
      <c r="N518" s="16" t="s">
        <v>2259</v>
      </c>
    </row>
    <row r="519" spans="1:14" s="2" customFormat="1">
      <c r="A519" s="5" t="s">
        <v>2253</v>
      </c>
      <c r="B519" s="2" t="s">
        <v>170</v>
      </c>
      <c r="C519" s="2" t="s">
        <v>2265</v>
      </c>
      <c r="D519" s="2" t="s">
        <v>2266</v>
      </c>
      <c r="E519" s="16" t="s">
        <v>2255</v>
      </c>
      <c r="F519" s="5" t="s">
        <v>2179</v>
      </c>
      <c r="G519" s="16" t="s">
        <v>2267</v>
      </c>
      <c r="H519" s="2" t="s">
        <v>2257</v>
      </c>
      <c r="I519" s="2" t="s">
        <v>322</v>
      </c>
      <c r="J519" s="2" t="s">
        <v>30</v>
      </c>
      <c r="K519" s="2">
        <v>28204</v>
      </c>
      <c r="L519" s="2" t="s">
        <v>334</v>
      </c>
      <c r="M519" s="2" t="s">
        <v>2258</v>
      </c>
      <c r="N519" s="16" t="s">
        <v>2259</v>
      </c>
    </row>
    <row r="520" spans="1:14" s="2" customFormat="1">
      <c r="A520" s="5" t="s">
        <v>2253</v>
      </c>
      <c r="B520" s="2" t="s">
        <v>1456</v>
      </c>
      <c r="C520" s="2" t="s">
        <v>2260</v>
      </c>
      <c r="D520" s="2" t="s">
        <v>2261</v>
      </c>
      <c r="E520" s="16" t="s">
        <v>2255</v>
      </c>
      <c r="F520" s="5" t="s">
        <v>2179</v>
      </c>
      <c r="G520" s="16" t="s">
        <v>2262</v>
      </c>
      <c r="H520" s="2" t="s">
        <v>2257</v>
      </c>
      <c r="I520" s="2" t="s">
        <v>322</v>
      </c>
      <c r="J520" s="2" t="s">
        <v>30</v>
      </c>
      <c r="K520" s="2">
        <v>28204</v>
      </c>
      <c r="L520" s="2" t="s">
        <v>334</v>
      </c>
      <c r="M520" s="2" t="s">
        <v>2258</v>
      </c>
      <c r="N520" s="16" t="s">
        <v>2259</v>
      </c>
    </row>
    <row r="521" spans="1:14" s="2" customFormat="1">
      <c r="A521" s="5" t="s">
        <v>2268</v>
      </c>
      <c r="B521" s="2" t="s">
        <v>90</v>
      </c>
      <c r="C521" s="2" t="s">
        <v>757</v>
      </c>
      <c r="D521" s="2" t="s">
        <v>2269</v>
      </c>
      <c r="E521" s="5" t="str">
        <f>HYPERLINK("http://twitter.com/pitkin_ryan","@pitkin_ryan")</f>
        <v>@pitkin_ryan</v>
      </c>
      <c r="F521" s="5" t="s">
        <v>2179</v>
      </c>
      <c r="G521" s="16" t="s">
        <v>2270</v>
      </c>
      <c r="H521" s="2" t="s">
        <v>15</v>
      </c>
      <c r="I521" s="2" t="s">
        <v>322</v>
      </c>
      <c r="J521" s="2" t="s">
        <v>30</v>
      </c>
      <c r="K521" s="2">
        <v>28206</v>
      </c>
      <c r="L521" s="2" t="s">
        <v>334</v>
      </c>
      <c r="M521" s="2" t="s">
        <v>15</v>
      </c>
      <c r="N521" s="16" t="s">
        <v>2271</v>
      </c>
    </row>
    <row r="522" spans="1:14" s="2" customFormat="1">
      <c r="A522" s="5" t="s">
        <v>2272</v>
      </c>
      <c r="B522" s="2" t="s">
        <v>353</v>
      </c>
      <c r="C522" s="4" t="s">
        <v>2279</v>
      </c>
      <c r="D522" s="4" t="s">
        <v>1980</v>
      </c>
      <c r="E522" s="16" t="s">
        <v>2277</v>
      </c>
      <c r="F522" s="5" t="s">
        <v>2179</v>
      </c>
      <c r="G522" s="16" t="s">
        <v>2280</v>
      </c>
      <c r="H522" s="2" t="s">
        <v>2274</v>
      </c>
      <c r="I522" s="2" t="s">
        <v>44</v>
      </c>
      <c r="J522" s="2" t="s">
        <v>30</v>
      </c>
      <c r="K522" s="2">
        <v>27407</v>
      </c>
      <c r="L522" s="2" t="s">
        <v>45</v>
      </c>
      <c r="M522" s="2" t="s">
        <v>2275</v>
      </c>
      <c r="N522" s="16" t="s">
        <v>2276</v>
      </c>
    </row>
    <row r="523" spans="1:14" s="2" customFormat="1">
      <c r="A523" s="5" t="s">
        <v>2272</v>
      </c>
      <c r="B523" s="2" t="s">
        <v>138</v>
      </c>
      <c r="C523" s="2" t="s">
        <v>447</v>
      </c>
      <c r="D523" s="2" t="s">
        <v>1327</v>
      </c>
      <c r="E523" s="16" t="s">
        <v>2277</v>
      </c>
      <c r="F523" s="5" t="s">
        <v>2179</v>
      </c>
      <c r="G523" s="16" t="s">
        <v>2278</v>
      </c>
      <c r="H523" s="2" t="s">
        <v>2274</v>
      </c>
      <c r="I523" s="2" t="s">
        <v>44</v>
      </c>
      <c r="J523" s="2" t="s">
        <v>30</v>
      </c>
      <c r="K523" s="2">
        <v>27407</v>
      </c>
      <c r="L523" s="2" t="s">
        <v>45</v>
      </c>
      <c r="M523" s="2" t="s">
        <v>2275</v>
      </c>
      <c r="N523" s="16" t="s">
        <v>2276</v>
      </c>
    </row>
    <row r="524" spans="1:14" s="2" customFormat="1">
      <c r="A524" s="5" t="s">
        <v>2272</v>
      </c>
      <c r="B524" s="2" t="s">
        <v>49</v>
      </c>
      <c r="C524" s="4"/>
      <c r="D524" s="4"/>
      <c r="E524" s="16" t="s">
        <v>2277</v>
      </c>
      <c r="F524" s="5" t="s">
        <v>2179</v>
      </c>
      <c r="G524" s="5" t="s">
        <v>2273</v>
      </c>
      <c r="H524" s="2" t="s">
        <v>2274</v>
      </c>
      <c r="I524" s="2" t="s">
        <v>44</v>
      </c>
      <c r="J524" s="2" t="s">
        <v>30</v>
      </c>
      <c r="K524" s="2">
        <v>27407</v>
      </c>
      <c r="L524" s="2" t="s">
        <v>45</v>
      </c>
      <c r="M524" s="2" t="s">
        <v>2275</v>
      </c>
      <c r="N524" s="16" t="s">
        <v>2276</v>
      </c>
    </row>
    <row r="525" spans="1:14" s="2" customFormat="1">
      <c r="A525" s="5" t="s">
        <v>2281</v>
      </c>
      <c r="B525" s="2" t="s">
        <v>49</v>
      </c>
      <c r="C525" s="4"/>
      <c r="D525" s="4"/>
      <c r="E525" s="5" t="str">
        <f>HYPERLINK("https://twitter.com/TriadBizJournal","@TriadBizJournal")</f>
        <v>@TriadBizJournal</v>
      </c>
      <c r="F525" s="5" t="s">
        <v>2282</v>
      </c>
      <c r="G525" s="5" t="str">
        <f>HYPERLINK("mailto:msutter@bizjournals.com","msutter@bizjournals.com")</f>
        <v>msutter@bizjournals.com</v>
      </c>
      <c r="H525" s="2" t="s">
        <v>2283</v>
      </c>
      <c r="I525" s="2" t="s">
        <v>44</v>
      </c>
      <c r="J525" s="2" t="s">
        <v>30</v>
      </c>
      <c r="K525" s="2">
        <v>27401</v>
      </c>
      <c r="L525" s="2" t="s">
        <v>45</v>
      </c>
      <c r="M525" s="2" t="s">
        <v>2284</v>
      </c>
      <c r="N525" s="16" t="s">
        <v>2285</v>
      </c>
    </row>
    <row r="526" spans="1:14" s="2" customFormat="1">
      <c r="A526" s="5" t="s">
        <v>2286</v>
      </c>
      <c r="B526" s="2" t="s">
        <v>353</v>
      </c>
      <c r="C526" s="2" t="s">
        <v>874</v>
      </c>
      <c r="D526" s="2" t="s">
        <v>2297</v>
      </c>
      <c r="E526" s="16" t="s">
        <v>2288</v>
      </c>
      <c r="F526" s="5" t="s">
        <v>2282</v>
      </c>
      <c r="G526" s="16" t="s">
        <v>2298</v>
      </c>
      <c r="H526" s="2" t="s">
        <v>2290</v>
      </c>
      <c r="I526" s="2" t="s">
        <v>322</v>
      </c>
      <c r="J526" s="2" t="s">
        <v>30</v>
      </c>
      <c r="K526" s="2">
        <v>28208</v>
      </c>
      <c r="L526" s="2" t="s">
        <v>334</v>
      </c>
      <c r="M526" s="2" t="s">
        <v>2299</v>
      </c>
      <c r="N526" s="16" t="s">
        <v>2292</v>
      </c>
    </row>
    <row r="527" spans="1:14" s="2" customFormat="1">
      <c r="A527" s="5" t="s">
        <v>2286</v>
      </c>
      <c r="B527" s="2" t="s">
        <v>373</v>
      </c>
      <c r="C527" s="2" t="s">
        <v>2293</v>
      </c>
      <c r="D527" s="2" t="s">
        <v>2294</v>
      </c>
      <c r="E527" s="16" t="s">
        <v>2288</v>
      </c>
      <c r="F527" s="5" t="s">
        <v>2282</v>
      </c>
      <c r="G527" s="16" t="s">
        <v>2295</v>
      </c>
      <c r="H527" s="2" t="s">
        <v>2290</v>
      </c>
      <c r="I527" s="2" t="s">
        <v>322</v>
      </c>
      <c r="J527" s="2" t="s">
        <v>30</v>
      </c>
      <c r="K527" s="2">
        <v>28208</v>
      </c>
      <c r="L527" s="2" t="s">
        <v>334</v>
      </c>
      <c r="M527" s="2" t="s">
        <v>2296</v>
      </c>
      <c r="N527" s="16" t="s">
        <v>2292</v>
      </c>
    </row>
    <row r="528" spans="1:14" s="2" customFormat="1">
      <c r="A528" s="5" t="s">
        <v>2286</v>
      </c>
      <c r="B528" s="2" t="s">
        <v>90</v>
      </c>
      <c r="C528" s="2" t="s">
        <v>92</v>
      </c>
      <c r="D528" s="2" t="s">
        <v>2287</v>
      </c>
      <c r="E528" s="16" t="s">
        <v>2288</v>
      </c>
      <c r="F528" s="5" t="s">
        <v>2282</v>
      </c>
      <c r="G528" s="16" t="s">
        <v>2289</v>
      </c>
      <c r="H528" s="2" t="s">
        <v>2290</v>
      </c>
      <c r="I528" s="2" t="s">
        <v>322</v>
      </c>
      <c r="J528" s="2" t="s">
        <v>30</v>
      </c>
      <c r="K528" s="2">
        <v>28208</v>
      </c>
      <c r="L528" s="2" t="s">
        <v>334</v>
      </c>
      <c r="M528" s="2" t="s">
        <v>2291</v>
      </c>
      <c r="N528" s="16" t="s">
        <v>2292</v>
      </c>
    </row>
    <row r="529" spans="1:14" s="2" customFormat="1">
      <c r="A529" s="5" t="s">
        <v>2300</v>
      </c>
      <c r="B529" s="2" t="s">
        <v>68</v>
      </c>
      <c r="C529" s="4" t="s">
        <v>15</v>
      </c>
      <c r="D529" s="4" t="s">
        <v>15</v>
      </c>
      <c r="E529" s="16" t="s">
        <v>2302</v>
      </c>
      <c r="F529" s="5" t="s">
        <v>2282</v>
      </c>
      <c r="G529" s="16" t="s">
        <v>2310</v>
      </c>
      <c r="H529" s="2" t="s">
        <v>2303</v>
      </c>
      <c r="I529" s="2" t="s">
        <v>322</v>
      </c>
      <c r="J529" s="2" t="s">
        <v>30</v>
      </c>
      <c r="K529" s="2">
        <v>28202</v>
      </c>
      <c r="L529" s="2" t="s">
        <v>334</v>
      </c>
      <c r="M529" s="2" t="s">
        <v>2308</v>
      </c>
      <c r="N529" s="16" t="s">
        <v>2305</v>
      </c>
    </row>
    <row r="530" spans="1:14" s="2" customFormat="1">
      <c r="A530" s="5" t="s">
        <v>2300</v>
      </c>
      <c r="B530" s="2" t="s">
        <v>2325</v>
      </c>
      <c r="C530" s="2" t="s">
        <v>1734</v>
      </c>
      <c r="D530" s="2" t="s">
        <v>2326</v>
      </c>
      <c r="E530" s="16" t="s">
        <v>2327</v>
      </c>
      <c r="F530" s="5" t="s">
        <v>2282</v>
      </c>
      <c r="G530" s="16" t="s">
        <v>2328</v>
      </c>
      <c r="H530" s="2" t="s">
        <v>2303</v>
      </c>
      <c r="I530" s="2" t="s">
        <v>322</v>
      </c>
      <c r="J530" s="2" t="s">
        <v>30</v>
      </c>
      <c r="K530" s="2">
        <v>28202</v>
      </c>
      <c r="L530" s="2" t="s">
        <v>334</v>
      </c>
      <c r="M530" s="2" t="s">
        <v>2329</v>
      </c>
      <c r="N530" s="5" t="s">
        <v>2305</v>
      </c>
    </row>
    <row r="531" spans="1:14" s="2" customFormat="1">
      <c r="A531" s="5" t="s">
        <v>2300</v>
      </c>
      <c r="B531" s="2" t="s">
        <v>2333</v>
      </c>
      <c r="C531" s="2" t="s">
        <v>2334</v>
      </c>
      <c r="D531" s="2" t="s">
        <v>2335</v>
      </c>
      <c r="E531" s="16" t="s">
        <v>2336</v>
      </c>
      <c r="F531" s="5" t="s">
        <v>2282</v>
      </c>
      <c r="G531" s="16" t="s">
        <v>2337</v>
      </c>
      <c r="H531" s="2" t="s">
        <v>2303</v>
      </c>
      <c r="I531" s="2" t="s">
        <v>322</v>
      </c>
      <c r="J531" s="2" t="s">
        <v>30</v>
      </c>
      <c r="K531" s="2">
        <v>28202</v>
      </c>
      <c r="L531" s="2" t="s">
        <v>334</v>
      </c>
      <c r="M531" s="2" t="s">
        <v>2338</v>
      </c>
      <c r="N531" s="5" t="s">
        <v>2305</v>
      </c>
    </row>
    <row r="532" spans="1:14" s="2" customFormat="1">
      <c r="A532" s="5" t="s">
        <v>2300</v>
      </c>
      <c r="B532" s="2" t="s">
        <v>820</v>
      </c>
      <c r="C532" s="2" t="s">
        <v>2301</v>
      </c>
      <c r="D532" s="2" t="s">
        <v>29</v>
      </c>
      <c r="E532" s="16" t="s">
        <v>2302</v>
      </c>
      <c r="F532" s="5" t="s">
        <v>2282</v>
      </c>
      <c r="G532" s="5" t="str">
        <f>HYPERLINK("mailto:jeniferwilson@bizjournals.com","jeniferwilson@bizjournals.com")</f>
        <v>jeniferwilson@bizjournals.com</v>
      </c>
      <c r="H532" s="2" t="s">
        <v>2303</v>
      </c>
      <c r="I532" s="2" t="s">
        <v>517</v>
      </c>
      <c r="J532" s="2" t="s">
        <v>30</v>
      </c>
      <c r="K532" s="2">
        <v>28202</v>
      </c>
      <c r="L532" s="2" t="s">
        <v>334</v>
      </c>
      <c r="M532" s="2" t="s">
        <v>2304</v>
      </c>
      <c r="N532" s="5" t="s">
        <v>2305</v>
      </c>
    </row>
    <row r="533" spans="1:14" s="2" customFormat="1">
      <c r="A533" s="5" t="s">
        <v>2300</v>
      </c>
      <c r="B533" s="2" t="s">
        <v>2330</v>
      </c>
      <c r="C533" s="2" t="s">
        <v>485</v>
      </c>
      <c r="D533" s="2" t="s">
        <v>2331</v>
      </c>
      <c r="E533" s="16" t="s">
        <v>2332</v>
      </c>
      <c r="F533" s="5" t="s">
        <v>2282</v>
      </c>
      <c r="G533" s="5" t="str">
        <f>HYPERLINK("mailto:jenniferthomas@bizjournals.com","jenniferthomas@bizjournals.com")</f>
        <v>jenniferthomas@bizjournals.com</v>
      </c>
      <c r="H533" s="2" t="s">
        <v>2303</v>
      </c>
      <c r="I533" s="2" t="s">
        <v>322</v>
      </c>
      <c r="J533" s="2" t="s">
        <v>30</v>
      </c>
      <c r="K533" s="2">
        <v>28202</v>
      </c>
      <c r="L533" s="2" t="s">
        <v>334</v>
      </c>
      <c r="M533" s="2" t="s">
        <v>2324</v>
      </c>
      <c r="N533" s="5" t="s">
        <v>2305</v>
      </c>
    </row>
    <row r="534" spans="1:14" s="2" customFormat="1">
      <c r="A534" s="5" t="s">
        <v>2300</v>
      </c>
      <c r="B534" s="2" t="s">
        <v>2320</v>
      </c>
      <c r="C534" s="2" t="s">
        <v>246</v>
      </c>
      <c r="D534" s="2" t="s">
        <v>2321</v>
      </c>
      <c r="E534" s="16" t="s">
        <v>2322</v>
      </c>
      <c r="F534" s="5" t="s">
        <v>2282</v>
      </c>
      <c r="G534" s="16" t="s">
        <v>2323</v>
      </c>
      <c r="H534" s="2" t="s">
        <v>2303</v>
      </c>
      <c r="I534" s="2" t="s">
        <v>322</v>
      </c>
      <c r="J534" s="2" t="s">
        <v>30</v>
      </c>
      <c r="K534" s="2">
        <v>28202</v>
      </c>
      <c r="L534" s="2" t="s">
        <v>334</v>
      </c>
      <c r="M534" s="2" t="s">
        <v>2324</v>
      </c>
      <c r="N534" s="5" t="s">
        <v>2305</v>
      </c>
    </row>
    <row r="535" spans="1:14" s="2" customFormat="1">
      <c r="A535" s="5" t="s">
        <v>2300</v>
      </c>
      <c r="B535" s="2" t="s">
        <v>2315</v>
      </c>
      <c r="C535" s="2" t="s">
        <v>1015</v>
      </c>
      <c r="D535" s="2" t="s">
        <v>2316</v>
      </c>
      <c r="E535" s="16" t="s">
        <v>2317</v>
      </c>
      <c r="F535" s="5" t="s">
        <v>2282</v>
      </c>
      <c r="G535" s="16" t="s">
        <v>2318</v>
      </c>
      <c r="H535" s="2" t="s">
        <v>2303</v>
      </c>
      <c r="I535" s="2" t="s">
        <v>322</v>
      </c>
      <c r="J535" s="2" t="s">
        <v>30</v>
      </c>
      <c r="K535" s="2">
        <v>28202</v>
      </c>
      <c r="L535" s="2" t="s">
        <v>334</v>
      </c>
      <c r="M535" s="2" t="s">
        <v>2319</v>
      </c>
      <c r="N535" s="5" t="s">
        <v>2305</v>
      </c>
    </row>
    <row r="536" spans="1:14" s="2" customFormat="1">
      <c r="A536" s="5" t="s">
        <v>2300</v>
      </c>
      <c r="B536" s="2" t="s">
        <v>90</v>
      </c>
      <c r="C536" s="4" t="s">
        <v>934</v>
      </c>
      <c r="D536" s="4" t="s">
        <v>1735</v>
      </c>
      <c r="E536" s="16" t="s">
        <v>2306</v>
      </c>
      <c r="F536" s="5" t="s">
        <v>2282</v>
      </c>
      <c r="G536" s="16" t="s">
        <v>2307</v>
      </c>
      <c r="H536" s="2" t="s">
        <v>2303</v>
      </c>
      <c r="I536" s="2" t="s">
        <v>322</v>
      </c>
      <c r="J536" s="2" t="s">
        <v>30</v>
      </c>
      <c r="K536" s="2">
        <v>28202</v>
      </c>
      <c r="L536" s="2" t="s">
        <v>334</v>
      </c>
      <c r="M536" s="2" t="s">
        <v>2308</v>
      </c>
      <c r="N536" s="5" t="s">
        <v>2305</v>
      </c>
    </row>
    <row r="537" spans="1:14" s="2" customFormat="1">
      <c r="A537" s="5" t="s">
        <v>2300</v>
      </c>
      <c r="B537" s="2" t="s">
        <v>353</v>
      </c>
      <c r="C537" s="2" t="s">
        <v>2311</v>
      </c>
      <c r="D537" s="2" t="s">
        <v>2312</v>
      </c>
      <c r="E537" s="16" t="s">
        <v>2302</v>
      </c>
      <c r="F537" s="5" t="s">
        <v>2282</v>
      </c>
      <c r="G537" s="16" t="s">
        <v>2313</v>
      </c>
      <c r="H537" s="2" t="s">
        <v>2303</v>
      </c>
      <c r="I537" s="2" t="s">
        <v>322</v>
      </c>
      <c r="J537" s="2" t="s">
        <v>30</v>
      </c>
      <c r="K537" s="2">
        <v>28202</v>
      </c>
      <c r="L537" s="2" t="s">
        <v>334</v>
      </c>
      <c r="M537" s="2" t="s">
        <v>2314</v>
      </c>
      <c r="N537" s="5" t="s">
        <v>2305</v>
      </c>
    </row>
    <row r="538" spans="1:14" s="2" customFormat="1">
      <c r="A538" s="5" t="s">
        <v>2300</v>
      </c>
      <c r="B538" s="2" t="s">
        <v>49</v>
      </c>
      <c r="C538" s="4"/>
      <c r="D538" s="4"/>
      <c r="E538" s="16" t="s">
        <v>2302</v>
      </c>
      <c r="F538" s="5" t="s">
        <v>2282</v>
      </c>
      <c r="G538" s="5" t="str">
        <f>HYPERLINK("mailto:rmorris@bizjournals.com","rmorris@bizjournals.com")</f>
        <v>rmorris@bizjournals.com</v>
      </c>
      <c r="H538" s="2" t="s">
        <v>2303</v>
      </c>
      <c r="I538" s="2" t="s">
        <v>322</v>
      </c>
      <c r="J538" s="2" t="s">
        <v>30</v>
      </c>
      <c r="K538" s="2">
        <v>28202</v>
      </c>
      <c r="L538" s="2" t="s">
        <v>334</v>
      </c>
      <c r="M538" s="2" t="s">
        <v>2309</v>
      </c>
      <c r="N538" s="5" t="s">
        <v>2305</v>
      </c>
    </row>
    <row r="539" spans="1:14" s="2" customFormat="1">
      <c r="A539" s="5" t="s">
        <v>2339</v>
      </c>
      <c r="B539" s="2" t="s">
        <v>129</v>
      </c>
      <c r="C539" s="2" t="s">
        <v>257</v>
      </c>
      <c r="D539" s="2" t="s">
        <v>2346</v>
      </c>
      <c r="E539" s="16" t="s">
        <v>2342</v>
      </c>
      <c r="F539" s="5" t="s">
        <v>2282</v>
      </c>
      <c r="G539" s="16" t="s">
        <v>2347</v>
      </c>
      <c r="H539" s="2" t="s">
        <v>2283</v>
      </c>
      <c r="I539" s="2" t="s">
        <v>44</v>
      </c>
      <c r="J539" s="2" t="s">
        <v>30</v>
      </c>
      <c r="K539" s="2">
        <v>27401</v>
      </c>
      <c r="L539" s="2" t="s">
        <v>45</v>
      </c>
      <c r="M539" s="2" t="s">
        <v>2348</v>
      </c>
      <c r="N539" s="5" t="s">
        <v>2345</v>
      </c>
    </row>
    <row r="540" spans="1:14" s="2" customFormat="1">
      <c r="A540" s="5" t="s">
        <v>2339</v>
      </c>
      <c r="B540" s="2" t="s">
        <v>170</v>
      </c>
      <c r="C540" s="2" t="s">
        <v>246</v>
      </c>
      <c r="D540" s="2" t="s">
        <v>2349</v>
      </c>
      <c r="E540" s="16" t="s">
        <v>2350</v>
      </c>
      <c r="F540" s="5" t="s">
        <v>2282</v>
      </c>
      <c r="G540" s="16" t="s">
        <v>2351</v>
      </c>
      <c r="H540" s="2" t="s">
        <v>2283</v>
      </c>
      <c r="I540" s="2" t="s">
        <v>44</v>
      </c>
      <c r="J540" s="2" t="s">
        <v>30</v>
      </c>
      <c r="K540" s="2">
        <v>27401</v>
      </c>
      <c r="L540" s="2" t="s">
        <v>45</v>
      </c>
      <c r="M540" s="2" t="s">
        <v>2352</v>
      </c>
      <c r="N540" s="5" t="s">
        <v>2345</v>
      </c>
    </row>
    <row r="541" spans="1:14" s="2" customFormat="1">
      <c r="A541" s="5" t="s">
        <v>2339</v>
      </c>
      <c r="B541" s="2" t="s">
        <v>170</v>
      </c>
      <c r="C541" s="2" t="s">
        <v>246</v>
      </c>
      <c r="D541" s="2" t="s">
        <v>1214</v>
      </c>
      <c r="E541" s="16" t="s">
        <v>2353</v>
      </c>
      <c r="F541" s="5" t="s">
        <v>2282</v>
      </c>
      <c r="G541" s="16" t="s">
        <v>2354</v>
      </c>
      <c r="H541" s="2" t="s">
        <v>2283</v>
      </c>
      <c r="I541" s="2" t="s">
        <v>44</v>
      </c>
      <c r="J541" s="2" t="s">
        <v>30</v>
      </c>
      <c r="K541" s="2">
        <v>27401</v>
      </c>
      <c r="L541" s="2" t="s">
        <v>45</v>
      </c>
      <c r="M541" s="2" t="s">
        <v>2355</v>
      </c>
      <c r="N541" s="5" t="s">
        <v>2345</v>
      </c>
    </row>
    <row r="542" spans="1:14" s="2" customFormat="1">
      <c r="A542" s="5" t="s">
        <v>2339</v>
      </c>
      <c r="B542" s="2" t="s">
        <v>90</v>
      </c>
      <c r="C542" s="2" t="s">
        <v>2340</v>
      </c>
      <c r="D542" s="2" t="s">
        <v>2341</v>
      </c>
      <c r="E542" s="16" t="s">
        <v>2342</v>
      </c>
      <c r="F542" s="5" t="s">
        <v>2282</v>
      </c>
      <c r="G542" s="16" t="s">
        <v>2343</v>
      </c>
      <c r="H542" s="2" t="s">
        <v>2283</v>
      </c>
      <c r="I542" s="2" t="s">
        <v>44</v>
      </c>
      <c r="J542" s="2" t="s">
        <v>30</v>
      </c>
      <c r="K542" s="2">
        <v>27401</v>
      </c>
      <c r="L542" s="2" t="s">
        <v>45</v>
      </c>
      <c r="M542" s="2" t="s">
        <v>2344</v>
      </c>
      <c r="N542" s="5" t="s">
        <v>2345</v>
      </c>
    </row>
    <row r="543" spans="1:14" s="2" customFormat="1">
      <c r="A543" s="5" t="s">
        <v>2356</v>
      </c>
      <c r="B543" s="2" t="s">
        <v>684</v>
      </c>
      <c r="C543" s="2" t="s">
        <v>2375</v>
      </c>
      <c r="D543" s="1" t="s">
        <v>2376</v>
      </c>
      <c r="E543" s="16" t="s">
        <v>2377</v>
      </c>
      <c r="F543" s="5" t="s">
        <v>2282</v>
      </c>
      <c r="G543" s="16" t="s">
        <v>2378</v>
      </c>
      <c r="H543" s="2" t="s">
        <v>2360</v>
      </c>
      <c r="I543" s="2" t="s">
        <v>226</v>
      </c>
      <c r="J543" s="2" t="s">
        <v>30</v>
      </c>
      <c r="K543" s="2">
        <v>27613</v>
      </c>
      <c r="L543" s="2" t="s">
        <v>227</v>
      </c>
      <c r="M543" s="2" t="s">
        <v>2379</v>
      </c>
      <c r="N543" s="16" t="s">
        <v>2362</v>
      </c>
    </row>
    <row r="544" spans="1:14" s="2" customFormat="1">
      <c r="A544" s="5" t="s">
        <v>2356</v>
      </c>
      <c r="B544" s="2" t="s">
        <v>129</v>
      </c>
      <c r="C544" s="2" t="s">
        <v>2363</v>
      </c>
      <c r="D544" s="2" t="s">
        <v>2364</v>
      </c>
      <c r="E544" s="16" t="s">
        <v>2365</v>
      </c>
      <c r="F544" s="5" t="s">
        <v>2282</v>
      </c>
      <c r="G544" s="5" t="str">
        <f>HYPERLINK("mailto:danehuffman@bizjournals.com","danehuffman@bizjournals.com")</f>
        <v>danehuffman@bizjournals.com</v>
      </c>
      <c r="H544" s="2" t="s">
        <v>2360</v>
      </c>
      <c r="I544" s="2" t="s">
        <v>226</v>
      </c>
      <c r="J544" s="2" t="s">
        <v>30</v>
      </c>
      <c r="K544" s="2">
        <v>27613</v>
      </c>
      <c r="L544" s="2" t="s">
        <v>227</v>
      </c>
      <c r="M544" s="2" t="s">
        <v>2366</v>
      </c>
      <c r="N544" s="5" t="s">
        <v>2362</v>
      </c>
    </row>
    <row r="545" spans="1:14" s="2" customFormat="1">
      <c r="A545" s="5" t="s">
        <v>2356</v>
      </c>
      <c r="B545" s="2" t="s">
        <v>684</v>
      </c>
      <c r="C545" s="2" t="s">
        <v>2007</v>
      </c>
      <c r="D545" s="2" t="s">
        <v>2368</v>
      </c>
      <c r="E545" s="16" t="s">
        <v>2369</v>
      </c>
      <c r="F545" s="5" t="s">
        <v>2282</v>
      </c>
      <c r="G545" s="5" t="str">
        <f>HYPERLINK("mailto:lohnesorge@bizjournals.com","lohnesorge@bizjournals.com")</f>
        <v>lohnesorge@bizjournals.com</v>
      </c>
      <c r="H545" s="2" t="s">
        <v>2360</v>
      </c>
      <c r="I545" s="2" t="s">
        <v>226</v>
      </c>
      <c r="J545" s="2" t="s">
        <v>30</v>
      </c>
      <c r="K545" s="2">
        <v>27613</v>
      </c>
      <c r="L545" s="2" t="s">
        <v>227</v>
      </c>
      <c r="M545" s="2" t="s">
        <v>2370</v>
      </c>
      <c r="N545" s="5" t="s">
        <v>2362</v>
      </c>
    </row>
    <row r="546" spans="1:14" s="2" customFormat="1">
      <c r="A546" s="5" t="s">
        <v>2356</v>
      </c>
      <c r="B546" s="2" t="s">
        <v>684</v>
      </c>
      <c r="C546" s="2" t="s">
        <v>1557</v>
      </c>
      <c r="D546" s="2" t="s">
        <v>2371</v>
      </c>
      <c r="E546" s="16" t="s">
        <v>2372</v>
      </c>
      <c r="F546" s="5" t="s">
        <v>2282</v>
      </c>
      <c r="G546" s="16" t="s">
        <v>2373</v>
      </c>
      <c r="H546" s="2" t="s">
        <v>2360</v>
      </c>
      <c r="I546" s="2" t="s">
        <v>226</v>
      </c>
      <c r="J546" s="2" t="s">
        <v>30</v>
      </c>
      <c r="K546" s="2">
        <v>27613</v>
      </c>
      <c r="L546" s="2" t="s">
        <v>227</v>
      </c>
      <c r="M546" s="2" t="s">
        <v>2374</v>
      </c>
      <c r="N546" s="5" t="s">
        <v>2362</v>
      </c>
    </row>
    <row r="547" spans="1:14" s="2" customFormat="1">
      <c r="A547" s="5" t="s">
        <v>2356</v>
      </c>
      <c r="B547" s="2" t="s">
        <v>90</v>
      </c>
      <c r="C547" s="2" t="s">
        <v>2357</v>
      </c>
      <c r="D547" s="2" t="s">
        <v>2358</v>
      </c>
      <c r="E547" s="16" t="s">
        <v>2359</v>
      </c>
      <c r="F547" s="5" t="s">
        <v>2282</v>
      </c>
      <c r="G547" s="5" t="str">
        <f>HYPERLINK("mailto:sougata@bizjournals.com","sougata@bizjournals.com")</f>
        <v>sougata@bizjournals.com</v>
      </c>
      <c r="H547" s="2" t="s">
        <v>2360</v>
      </c>
      <c r="I547" s="2" t="s">
        <v>226</v>
      </c>
      <c r="J547" s="2" t="s">
        <v>30</v>
      </c>
      <c r="K547" s="2">
        <v>27613</v>
      </c>
      <c r="L547" s="2" t="s">
        <v>227</v>
      </c>
      <c r="M547" s="2" t="s">
        <v>2361</v>
      </c>
      <c r="N547" s="5" t="s">
        <v>2362</v>
      </c>
    </row>
    <row r="548" spans="1:14" s="2" customFormat="1">
      <c r="A548" s="5" t="s">
        <v>2356</v>
      </c>
      <c r="B548" s="2" t="s">
        <v>68</v>
      </c>
      <c r="C548" s="4"/>
      <c r="D548" s="4"/>
      <c r="E548" s="5" t="str">
        <f>HYPERLINK("https://twitter.com/TriangleBIZJrnl","@TriangleBIZJrnl")</f>
        <v>@TriangleBIZJrnl</v>
      </c>
      <c r="F548" s="5" t="s">
        <v>2282</v>
      </c>
      <c r="G548" s="16" t="s">
        <v>2367</v>
      </c>
      <c r="H548" s="2" t="s">
        <v>2360</v>
      </c>
      <c r="I548" s="2" t="s">
        <v>226</v>
      </c>
      <c r="J548" s="2" t="s">
        <v>30</v>
      </c>
      <c r="K548" s="2">
        <v>27613</v>
      </c>
      <c r="L548" s="2" t="s">
        <v>227</v>
      </c>
      <c r="M548" s="2" t="s">
        <v>2361</v>
      </c>
      <c r="N548" s="5" t="s">
        <v>2362</v>
      </c>
    </row>
    <row r="549" spans="1:14" s="2" customFormat="1">
      <c r="A549" s="5" t="s">
        <v>2383</v>
      </c>
      <c r="B549" s="2" t="s">
        <v>798</v>
      </c>
      <c r="C549" s="2" t="s">
        <v>116</v>
      </c>
      <c r="D549" s="2" t="s">
        <v>2384</v>
      </c>
      <c r="E549" s="12" t="s">
        <v>2385</v>
      </c>
      <c r="F549" s="5" t="s">
        <v>2381</v>
      </c>
      <c r="G549" s="16" t="s">
        <v>2386</v>
      </c>
      <c r="H549" s="3" t="s">
        <v>2387</v>
      </c>
      <c r="I549" s="2" t="s">
        <v>2004</v>
      </c>
      <c r="J549" s="2" t="s">
        <v>30</v>
      </c>
      <c r="K549" s="2">
        <v>27253</v>
      </c>
      <c r="L549" s="2" t="s">
        <v>178</v>
      </c>
      <c r="M549" s="2" t="s">
        <v>2388</v>
      </c>
      <c r="N549" s="16" t="s">
        <v>2389</v>
      </c>
    </row>
    <row r="550" spans="1:14" s="2" customFormat="1">
      <c r="A550" s="5" t="s">
        <v>2390</v>
      </c>
      <c r="B550" s="2" t="s">
        <v>353</v>
      </c>
      <c r="C550" s="2" t="s">
        <v>2398</v>
      </c>
      <c r="D550" s="2" t="s">
        <v>2399</v>
      </c>
      <c r="E550" s="12" t="s">
        <v>5195</v>
      </c>
      <c r="F550" s="5" t="s">
        <v>2381</v>
      </c>
      <c r="G550" s="16" t="s">
        <v>2400</v>
      </c>
      <c r="H550" s="3" t="s">
        <v>2393</v>
      </c>
      <c r="I550" s="2" t="s">
        <v>2394</v>
      </c>
      <c r="J550" s="2" t="s">
        <v>30</v>
      </c>
      <c r="K550" s="2">
        <v>28675</v>
      </c>
      <c r="L550" s="2" t="s">
        <v>2395</v>
      </c>
      <c r="M550" s="2" t="s">
        <v>2396</v>
      </c>
      <c r="N550" s="16" t="s">
        <v>2397</v>
      </c>
    </row>
    <row r="551" spans="1:14" s="2" customFormat="1">
      <c r="A551" s="5" t="s">
        <v>2390</v>
      </c>
      <c r="B551" s="2" t="s">
        <v>90</v>
      </c>
      <c r="C551" s="2" t="s">
        <v>934</v>
      </c>
      <c r="D551" s="2" t="s">
        <v>2391</v>
      </c>
      <c r="E551" s="12" t="s">
        <v>5195</v>
      </c>
      <c r="F551" s="5" t="s">
        <v>2381</v>
      </c>
      <c r="G551" s="5" t="s">
        <v>2392</v>
      </c>
      <c r="H551" s="3" t="s">
        <v>2393</v>
      </c>
      <c r="I551" s="2" t="s">
        <v>2394</v>
      </c>
      <c r="J551" s="2" t="s">
        <v>30</v>
      </c>
      <c r="K551" s="2">
        <v>28675</v>
      </c>
      <c r="L551" s="2" t="s">
        <v>2395</v>
      </c>
      <c r="M551" s="2" t="s">
        <v>2396</v>
      </c>
      <c r="N551" s="16" t="s">
        <v>2397</v>
      </c>
    </row>
    <row r="552" spans="1:14" s="2" customFormat="1">
      <c r="A552" s="5" t="s">
        <v>2390</v>
      </c>
      <c r="B552" s="2" t="s">
        <v>170</v>
      </c>
      <c r="C552" s="2" t="s">
        <v>1075</v>
      </c>
      <c r="D552" s="2" t="s">
        <v>2401</v>
      </c>
      <c r="E552" s="12" t="s">
        <v>5195</v>
      </c>
      <c r="F552" s="5" t="s">
        <v>2381</v>
      </c>
      <c r="G552" s="16" t="s">
        <v>2402</v>
      </c>
      <c r="H552" s="3" t="s">
        <v>2393</v>
      </c>
      <c r="I552" s="2" t="s">
        <v>2394</v>
      </c>
      <c r="J552" s="2" t="s">
        <v>30</v>
      </c>
      <c r="K552" s="2">
        <v>28675</v>
      </c>
      <c r="L552" s="2" t="s">
        <v>2395</v>
      </c>
      <c r="M552" s="2" t="s">
        <v>2396</v>
      </c>
      <c r="N552" s="16" t="s">
        <v>2397</v>
      </c>
    </row>
    <row r="553" spans="1:14" s="2" customFormat="1">
      <c r="A553" s="5" t="s">
        <v>2403</v>
      </c>
      <c r="B553" s="2" t="s">
        <v>452</v>
      </c>
      <c r="C553" s="2" t="s">
        <v>15</v>
      </c>
      <c r="D553" s="2" t="s">
        <v>15</v>
      </c>
      <c r="E553" s="12" t="s">
        <v>2405</v>
      </c>
      <c r="F553" s="5" t="s">
        <v>2381</v>
      </c>
      <c r="G553" s="16" t="s">
        <v>2412</v>
      </c>
      <c r="H553" s="3" t="s">
        <v>2407</v>
      </c>
      <c r="I553" s="2" t="s">
        <v>2408</v>
      </c>
      <c r="J553" s="2" t="s">
        <v>30</v>
      </c>
      <c r="K553" s="2">
        <v>28901</v>
      </c>
      <c r="L553" s="2" t="s">
        <v>2409</v>
      </c>
      <c r="M553" s="2" t="s">
        <v>2410</v>
      </c>
      <c r="N553" s="16" t="s">
        <v>2411</v>
      </c>
    </row>
    <row r="554" spans="1:14" s="2" customFormat="1">
      <c r="A554" s="5" t="s">
        <v>2403</v>
      </c>
      <c r="B554" s="2" t="s">
        <v>353</v>
      </c>
      <c r="C554" s="2" t="s">
        <v>92</v>
      </c>
      <c r="D554" s="2" t="s">
        <v>27</v>
      </c>
      <c r="E554" s="12" t="s">
        <v>2405</v>
      </c>
      <c r="F554" s="5" t="s">
        <v>2381</v>
      </c>
      <c r="G554" s="16" t="s">
        <v>2413</v>
      </c>
      <c r="H554" s="3" t="s">
        <v>2407</v>
      </c>
      <c r="I554" s="2" t="s">
        <v>2408</v>
      </c>
      <c r="J554" s="2" t="s">
        <v>30</v>
      </c>
      <c r="K554" s="2">
        <v>28901</v>
      </c>
      <c r="L554" s="2" t="s">
        <v>2409</v>
      </c>
      <c r="M554" s="2" t="s">
        <v>2410</v>
      </c>
      <c r="N554" s="16" t="s">
        <v>2411</v>
      </c>
    </row>
    <row r="555" spans="1:14" s="2" customFormat="1">
      <c r="A555" s="5" t="s">
        <v>2403</v>
      </c>
      <c r="B555" s="2" t="s">
        <v>170</v>
      </c>
      <c r="C555" s="2" t="s">
        <v>1159</v>
      </c>
      <c r="D555" s="2" t="s">
        <v>2414</v>
      </c>
      <c r="E555" s="12" t="s">
        <v>2405</v>
      </c>
      <c r="F555" s="5" t="s">
        <v>2381</v>
      </c>
      <c r="G555" s="16" t="s">
        <v>2415</v>
      </c>
      <c r="H555" s="3" t="s">
        <v>2407</v>
      </c>
      <c r="I555" s="2" t="s">
        <v>2408</v>
      </c>
      <c r="J555" s="2" t="s">
        <v>30</v>
      </c>
      <c r="K555" s="2">
        <v>28901</v>
      </c>
      <c r="L555" s="2" t="s">
        <v>2409</v>
      </c>
      <c r="M555" s="2" t="s">
        <v>2410</v>
      </c>
      <c r="N555" s="16" t="s">
        <v>2411</v>
      </c>
    </row>
    <row r="556" spans="1:14" s="2" customFormat="1">
      <c r="A556" s="5" t="s">
        <v>2403</v>
      </c>
      <c r="B556" s="2" t="s">
        <v>90</v>
      </c>
      <c r="C556" s="2" t="s">
        <v>1821</v>
      </c>
      <c r="D556" s="2" t="s">
        <v>2404</v>
      </c>
      <c r="E556" s="12" t="s">
        <v>2405</v>
      </c>
      <c r="F556" s="5" t="s">
        <v>2381</v>
      </c>
      <c r="G556" s="5" t="s">
        <v>2406</v>
      </c>
      <c r="H556" s="3" t="s">
        <v>2407</v>
      </c>
      <c r="I556" s="2" t="s">
        <v>2408</v>
      </c>
      <c r="J556" s="2" t="s">
        <v>30</v>
      </c>
      <c r="K556" s="2">
        <v>28901</v>
      </c>
      <c r="L556" s="2" t="s">
        <v>2409</v>
      </c>
      <c r="M556" s="2" t="s">
        <v>2410</v>
      </c>
      <c r="N556" s="16" t="s">
        <v>2411</v>
      </c>
    </row>
    <row r="557" spans="1:14" s="2" customFormat="1">
      <c r="A557" s="5" t="s">
        <v>2416</v>
      </c>
      <c r="B557" s="2" t="s">
        <v>90</v>
      </c>
      <c r="C557" s="2" t="s">
        <v>2417</v>
      </c>
      <c r="D557" s="2" t="s">
        <v>2418</v>
      </c>
      <c r="E557" s="12" t="s">
        <v>2419</v>
      </c>
      <c r="F557" s="5" t="s">
        <v>2381</v>
      </c>
      <c r="G557" s="16" t="s">
        <v>2420</v>
      </c>
      <c r="H557" s="3" t="s">
        <v>2421</v>
      </c>
      <c r="I557" s="2" t="s">
        <v>2422</v>
      </c>
      <c r="J557" s="2" t="s">
        <v>30</v>
      </c>
      <c r="K557" s="2">
        <v>28170</v>
      </c>
      <c r="L557" s="2" t="s">
        <v>2423</v>
      </c>
      <c r="M557" s="2" t="s">
        <v>2424</v>
      </c>
      <c r="N557" s="16" t="s">
        <v>2425</v>
      </c>
    </row>
    <row r="558" spans="1:14" s="2" customFormat="1">
      <c r="A558" s="5" t="s">
        <v>2416</v>
      </c>
      <c r="B558" s="2" t="s">
        <v>170</v>
      </c>
      <c r="C558" s="2" t="s">
        <v>2426</v>
      </c>
      <c r="D558" s="2" t="s">
        <v>2427</v>
      </c>
      <c r="E558" s="12" t="s">
        <v>2419</v>
      </c>
      <c r="F558" s="5" t="s">
        <v>2381</v>
      </c>
      <c r="G558" s="16" t="s">
        <v>2428</v>
      </c>
      <c r="H558" s="3" t="s">
        <v>2421</v>
      </c>
      <c r="I558" s="2" t="s">
        <v>2422</v>
      </c>
      <c r="J558" s="2" t="s">
        <v>30</v>
      </c>
      <c r="K558" s="2">
        <v>28170</v>
      </c>
      <c r="L558" s="2" t="s">
        <v>2423</v>
      </c>
      <c r="M558" s="2" t="s">
        <v>2429</v>
      </c>
      <c r="N558" s="16" t="s">
        <v>2425</v>
      </c>
    </row>
    <row r="559" spans="1:14" s="2" customFormat="1">
      <c r="A559" s="5" t="s">
        <v>2430</v>
      </c>
      <c r="B559" s="2" t="s">
        <v>170</v>
      </c>
      <c r="C559" s="2" t="s">
        <v>1994</v>
      </c>
      <c r="D559" s="2" t="s">
        <v>2443</v>
      </c>
      <c r="E559" s="16" t="s">
        <v>2432</v>
      </c>
      <c r="F559" s="5" t="s">
        <v>2381</v>
      </c>
      <c r="G559" s="5" t="s">
        <v>2444</v>
      </c>
      <c r="H559" s="2" t="s">
        <v>2434</v>
      </c>
      <c r="I559" s="2" t="s">
        <v>2435</v>
      </c>
      <c r="J559" s="2" t="s">
        <v>30</v>
      </c>
      <c r="K559" s="2">
        <v>28694</v>
      </c>
      <c r="L559" s="2" t="s">
        <v>2436</v>
      </c>
      <c r="M559" s="2" t="s">
        <v>2437</v>
      </c>
      <c r="N559" s="16" t="s">
        <v>2438</v>
      </c>
    </row>
    <row r="560" spans="1:14" s="2" customFormat="1">
      <c r="A560" s="5" t="s">
        <v>2430</v>
      </c>
      <c r="B560" s="2" t="s">
        <v>170</v>
      </c>
      <c r="C560" s="2" t="s">
        <v>363</v>
      </c>
      <c r="D560" s="2" t="s">
        <v>532</v>
      </c>
      <c r="E560" s="16" t="s">
        <v>2432</v>
      </c>
      <c r="F560" s="5" t="s">
        <v>2381</v>
      </c>
      <c r="G560" s="5" t="s">
        <v>2445</v>
      </c>
      <c r="H560" s="2" t="s">
        <v>2434</v>
      </c>
      <c r="I560" s="2" t="s">
        <v>2435</v>
      </c>
      <c r="J560" s="2" t="s">
        <v>30</v>
      </c>
      <c r="K560" s="2">
        <v>28694</v>
      </c>
      <c r="L560" s="2" t="s">
        <v>2436</v>
      </c>
      <c r="M560" s="2" t="s">
        <v>2437</v>
      </c>
      <c r="N560" s="16" t="s">
        <v>2438</v>
      </c>
    </row>
    <row r="561" spans="1:14" s="2" customFormat="1">
      <c r="A561" s="5" t="s">
        <v>2430</v>
      </c>
      <c r="B561" s="2" t="s">
        <v>170</v>
      </c>
      <c r="C561" s="2" t="s">
        <v>2446</v>
      </c>
      <c r="D561" s="2" t="s">
        <v>2447</v>
      </c>
      <c r="E561" s="16" t="s">
        <v>2432</v>
      </c>
      <c r="F561" s="5" t="s">
        <v>2381</v>
      </c>
      <c r="G561" s="5" t="s">
        <v>2448</v>
      </c>
      <c r="H561" s="2" t="s">
        <v>2434</v>
      </c>
      <c r="I561" s="2" t="s">
        <v>2435</v>
      </c>
      <c r="J561" s="2" t="s">
        <v>30</v>
      </c>
      <c r="K561" s="2">
        <v>28694</v>
      </c>
      <c r="L561" s="2" t="s">
        <v>2436</v>
      </c>
      <c r="M561" s="2" t="s">
        <v>2437</v>
      </c>
      <c r="N561" s="16" t="s">
        <v>2438</v>
      </c>
    </row>
    <row r="562" spans="1:14" s="2" customFormat="1">
      <c r="A562" s="5" t="s">
        <v>2430</v>
      </c>
      <c r="B562" s="2" t="s">
        <v>2439</v>
      </c>
      <c r="C562" s="2" t="s">
        <v>2440</v>
      </c>
      <c r="D562" s="2" t="s">
        <v>2441</v>
      </c>
      <c r="E562" s="16" t="s">
        <v>2432</v>
      </c>
      <c r="F562" s="5" t="s">
        <v>2381</v>
      </c>
      <c r="G562" s="5" t="s">
        <v>2442</v>
      </c>
      <c r="H562" s="2" t="s">
        <v>2434</v>
      </c>
      <c r="I562" s="2" t="s">
        <v>2435</v>
      </c>
      <c r="J562" s="2" t="s">
        <v>30</v>
      </c>
      <c r="K562" s="2">
        <v>28694</v>
      </c>
      <c r="L562" s="2" t="s">
        <v>2436</v>
      </c>
      <c r="M562" s="2" t="s">
        <v>2437</v>
      </c>
      <c r="N562" s="16" t="s">
        <v>2438</v>
      </c>
    </row>
    <row r="563" spans="1:14" s="2" customFormat="1">
      <c r="A563" s="5" t="s">
        <v>2430</v>
      </c>
      <c r="B563" s="2" t="s">
        <v>57</v>
      </c>
      <c r="C563" s="2" t="s">
        <v>116</v>
      </c>
      <c r="D563" s="2" t="s">
        <v>2431</v>
      </c>
      <c r="E563" s="16" t="s">
        <v>2432</v>
      </c>
      <c r="F563" s="5" t="s">
        <v>2381</v>
      </c>
      <c r="G563" s="5" t="s">
        <v>2433</v>
      </c>
      <c r="H563" s="2" t="s">
        <v>2434</v>
      </c>
      <c r="I563" s="2" t="s">
        <v>2435</v>
      </c>
      <c r="J563" s="2" t="s">
        <v>30</v>
      </c>
      <c r="K563" s="2">
        <v>28694</v>
      </c>
      <c r="L563" s="2" t="s">
        <v>2436</v>
      </c>
      <c r="M563" s="2" t="s">
        <v>2437</v>
      </c>
      <c r="N563" s="16" t="s">
        <v>2438</v>
      </c>
    </row>
    <row r="564" spans="1:14" s="2" customFormat="1">
      <c r="A564" s="5" t="s">
        <v>2449</v>
      </c>
      <c r="B564" s="2" t="s">
        <v>170</v>
      </c>
      <c r="C564" s="2" t="s">
        <v>2459</v>
      </c>
      <c r="D564" s="2" t="s">
        <v>2460</v>
      </c>
      <c r="E564" s="12" t="s">
        <v>2452</v>
      </c>
      <c r="F564" s="5" t="s">
        <v>2381</v>
      </c>
      <c r="G564" s="16" t="s">
        <v>2461</v>
      </c>
      <c r="H564" s="3" t="s">
        <v>2454</v>
      </c>
      <c r="I564" s="2" t="s">
        <v>2455</v>
      </c>
      <c r="J564" s="2" t="s">
        <v>30</v>
      </c>
      <c r="K564" s="2">
        <v>28657</v>
      </c>
      <c r="L564" s="2" t="s">
        <v>2456</v>
      </c>
      <c r="M564" s="2" t="s">
        <v>2457</v>
      </c>
      <c r="N564" s="16" t="s">
        <v>2458</v>
      </c>
    </row>
    <row r="565" spans="1:14" s="2" customFormat="1">
      <c r="A565" s="5" t="s">
        <v>2449</v>
      </c>
      <c r="B565" s="2" t="s">
        <v>90</v>
      </c>
      <c r="C565" s="2" t="s">
        <v>2450</v>
      </c>
      <c r="D565" s="2" t="s">
        <v>2451</v>
      </c>
      <c r="E565" s="12" t="s">
        <v>2452</v>
      </c>
      <c r="F565" s="5" t="s">
        <v>2381</v>
      </c>
      <c r="G565" s="16" t="s">
        <v>2453</v>
      </c>
      <c r="H565" s="3" t="s">
        <v>2454</v>
      </c>
      <c r="I565" s="2" t="s">
        <v>2455</v>
      </c>
      <c r="J565" s="2" t="s">
        <v>30</v>
      </c>
      <c r="K565" s="2">
        <v>28657</v>
      </c>
      <c r="L565" s="2" t="s">
        <v>2456</v>
      </c>
      <c r="M565" s="2" t="s">
        <v>2457</v>
      </c>
      <c r="N565" s="5" t="s">
        <v>2458</v>
      </c>
    </row>
    <row r="566" spans="1:14" s="2" customFormat="1">
      <c r="A566" s="5" t="s">
        <v>2449</v>
      </c>
      <c r="B566" s="2" t="s">
        <v>170</v>
      </c>
      <c r="C566" s="2" t="s">
        <v>2331</v>
      </c>
      <c r="D566" s="2" t="s">
        <v>2462</v>
      </c>
      <c r="E566" s="12" t="s">
        <v>2452</v>
      </c>
      <c r="F566" s="5" t="s">
        <v>2381</v>
      </c>
      <c r="G566" s="16" t="s">
        <v>2463</v>
      </c>
      <c r="H566" s="3" t="s">
        <v>2454</v>
      </c>
      <c r="I566" s="2" t="s">
        <v>2455</v>
      </c>
      <c r="J566" s="2" t="s">
        <v>30</v>
      </c>
      <c r="K566" s="2">
        <v>28657</v>
      </c>
      <c r="L566" s="2" t="s">
        <v>2456</v>
      </c>
      <c r="M566" s="2" t="s">
        <v>2457</v>
      </c>
      <c r="N566" s="5" t="s">
        <v>2458</v>
      </c>
    </row>
    <row r="567" spans="1:14" s="2" customFormat="1">
      <c r="A567" s="5" t="s">
        <v>2464</v>
      </c>
      <c r="B567" s="2" t="s">
        <v>90</v>
      </c>
      <c r="C567" s="2" t="s">
        <v>2417</v>
      </c>
      <c r="D567" s="2" t="s">
        <v>2465</v>
      </c>
      <c r="E567" s="12" t="s">
        <v>5195</v>
      </c>
      <c r="F567" s="5" t="s">
        <v>2381</v>
      </c>
      <c r="G567" s="16" t="s">
        <v>2466</v>
      </c>
      <c r="H567" s="3" t="s">
        <v>2467</v>
      </c>
      <c r="I567" s="2" t="s">
        <v>2468</v>
      </c>
      <c r="J567" s="2" t="s">
        <v>30</v>
      </c>
      <c r="K567" s="2">
        <v>28012</v>
      </c>
      <c r="L567" s="2" t="s">
        <v>985</v>
      </c>
      <c r="M567" s="2" t="s">
        <v>2469</v>
      </c>
      <c r="N567" s="16" t="s">
        <v>2470</v>
      </c>
    </row>
    <row r="568" spans="1:14" s="2" customFormat="1">
      <c r="A568" s="5" t="s">
        <v>2471</v>
      </c>
      <c r="B568" s="2" t="s">
        <v>353</v>
      </c>
      <c r="C568" s="2" t="s">
        <v>1607</v>
      </c>
      <c r="D568" s="2" t="s">
        <v>1608</v>
      </c>
      <c r="E568" s="12" t="s">
        <v>5195</v>
      </c>
      <c r="F568" s="5" t="s">
        <v>2381</v>
      </c>
      <c r="G568" s="16" t="s">
        <v>2479</v>
      </c>
      <c r="H568" s="3" t="s">
        <v>2474</v>
      </c>
      <c r="I568" s="2" t="s">
        <v>2475</v>
      </c>
      <c r="J568" s="2" t="s">
        <v>30</v>
      </c>
      <c r="K568" s="2">
        <v>27983</v>
      </c>
      <c r="L568" s="2" t="s">
        <v>2476</v>
      </c>
      <c r="M568" s="4" t="s">
        <v>2477</v>
      </c>
      <c r="N568" s="16" t="s">
        <v>2478</v>
      </c>
    </row>
    <row r="569" spans="1:14" s="2" customFormat="1">
      <c r="A569" s="5" t="s">
        <v>2471</v>
      </c>
      <c r="B569" s="2" t="s">
        <v>170</v>
      </c>
      <c r="C569" s="2" t="s">
        <v>2480</v>
      </c>
      <c r="D569" s="2" t="s">
        <v>2481</v>
      </c>
      <c r="E569" s="12" t="s">
        <v>5195</v>
      </c>
      <c r="F569" s="5" t="s">
        <v>2381</v>
      </c>
      <c r="G569" s="16" t="s">
        <v>2482</v>
      </c>
      <c r="H569" s="3" t="s">
        <v>2474</v>
      </c>
      <c r="I569" s="2" t="s">
        <v>2475</v>
      </c>
      <c r="J569" s="2" t="s">
        <v>30</v>
      </c>
      <c r="K569" s="2">
        <v>27983</v>
      </c>
      <c r="L569" s="2" t="s">
        <v>2476</v>
      </c>
      <c r="M569" s="2" t="s">
        <v>2477</v>
      </c>
      <c r="N569" s="16" t="s">
        <v>2478</v>
      </c>
    </row>
    <row r="570" spans="1:14" s="2" customFormat="1">
      <c r="A570" s="5" t="s">
        <v>2471</v>
      </c>
      <c r="B570" s="2" t="s">
        <v>90</v>
      </c>
      <c r="C570" s="2" t="s">
        <v>2472</v>
      </c>
      <c r="D570" s="2" t="s">
        <v>1691</v>
      </c>
      <c r="E570" s="12" t="s">
        <v>5195</v>
      </c>
      <c r="F570" s="5" t="s">
        <v>2381</v>
      </c>
      <c r="G570" s="16" t="s">
        <v>2473</v>
      </c>
      <c r="H570" s="3" t="s">
        <v>2474</v>
      </c>
      <c r="I570" s="2" t="s">
        <v>2475</v>
      </c>
      <c r="J570" s="2" t="s">
        <v>30</v>
      </c>
      <c r="K570" s="2">
        <v>27983</v>
      </c>
      <c r="L570" s="2" t="s">
        <v>2476</v>
      </c>
      <c r="M570" s="2" t="s">
        <v>2477</v>
      </c>
      <c r="N570" s="16" t="s">
        <v>2478</v>
      </c>
    </row>
    <row r="571" spans="1:14" s="2" customFormat="1">
      <c r="A571" s="5" t="s">
        <v>2483</v>
      </c>
      <c r="B571" s="2" t="s">
        <v>523</v>
      </c>
      <c r="C571" s="2" t="s">
        <v>618</v>
      </c>
      <c r="D571" s="2" t="s">
        <v>2491</v>
      </c>
      <c r="E571" s="16" t="s">
        <v>2489</v>
      </c>
      <c r="F571" s="5" t="s">
        <v>2381</v>
      </c>
      <c r="G571" s="16" t="s">
        <v>2492</v>
      </c>
      <c r="H571" s="3" t="s">
        <v>2484</v>
      </c>
      <c r="I571" s="2" t="s">
        <v>2485</v>
      </c>
      <c r="J571" s="2" t="s">
        <v>30</v>
      </c>
      <c r="K571" s="2">
        <v>28711</v>
      </c>
      <c r="L571" s="2" t="s">
        <v>306</v>
      </c>
      <c r="M571" s="2" t="s">
        <v>2486</v>
      </c>
      <c r="N571" s="16" t="s">
        <v>2487</v>
      </c>
    </row>
    <row r="572" spans="1:14" s="2" customFormat="1">
      <c r="A572" s="5" t="s">
        <v>2483</v>
      </c>
      <c r="B572" s="2" t="s">
        <v>138</v>
      </c>
      <c r="C572" s="2" t="s">
        <v>677</v>
      </c>
      <c r="D572" s="2" t="s">
        <v>2488</v>
      </c>
      <c r="E572" s="16" t="s">
        <v>2489</v>
      </c>
      <c r="F572" s="5" t="s">
        <v>2381</v>
      </c>
      <c r="G572" s="16" t="s">
        <v>2490</v>
      </c>
      <c r="H572" s="3" t="s">
        <v>2484</v>
      </c>
      <c r="I572" s="2" t="s">
        <v>2485</v>
      </c>
      <c r="J572" s="2" t="s">
        <v>30</v>
      </c>
      <c r="K572" s="2">
        <v>28711</v>
      </c>
      <c r="L572" s="2" t="s">
        <v>306</v>
      </c>
      <c r="M572" s="2" t="s">
        <v>2486</v>
      </c>
      <c r="N572" s="16" t="s">
        <v>2487</v>
      </c>
    </row>
    <row r="573" spans="1:14" s="2" customFormat="1">
      <c r="A573" s="5" t="s">
        <v>2493</v>
      </c>
      <c r="B573" s="2" t="s">
        <v>2494</v>
      </c>
      <c r="C573" s="2" t="s">
        <v>2417</v>
      </c>
      <c r="D573" s="2" t="s">
        <v>2418</v>
      </c>
      <c r="E573" s="16" t="s">
        <v>2495</v>
      </c>
      <c r="F573" s="5" t="s">
        <v>2381</v>
      </c>
      <c r="G573" s="5" t="s">
        <v>2420</v>
      </c>
      <c r="H573" s="3" t="s">
        <v>2496</v>
      </c>
      <c r="I573" s="2" t="s">
        <v>2497</v>
      </c>
      <c r="J573" s="2" t="s">
        <v>30</v>
      </c>
      <c r="K573" s="2">
        <v>28337</v>
      </c>
      <c r="L573" s="2" t="s">
        <v>2498</v>
      </c>
      <c r="M573" s="2" t="s">
        <v>2499</v>
      </c>
      <c r="N573" s="16" t="s">
        <v>2500</v>
      </c>
    </row>
    <row r="574" spans="1:14" s="2" customFormat="1">
      <c r="A574" s="5" t="s">
        <v>2493</v>
      </c>
      <c r="B574" s="2" t="s">
        <v>170</v>
      </c>
      <c r="C574" s="2" t="s">
        <v>2501</v>
      </c>
      <c r="D574" s="2" t="s">
        <v>2502</v>
      </c>
      <c r="E574" s="16" t="s">
        <v>2495</v>
      </c>
      <c r="F574" s="5" t="s">
        <v>2381</v>
      </c>
      <c r="G574" s="16" t="s">
        <v>2503</v>
      </c>
      <c r="H574" s="3" t="s">
        <v>2496</v>
      </c>
      <c r="I574" s="2" t="s">
        <v>2497</v>
      </c>
      <c r="J574" s="2" t="s">
        <v>30</v>
      </c>
      <c r="K574" s="2">
        <v>28337</v>
      </c>
      <c r="L574" s="2" t="s">
        <v>2498</v>
      </c>
      <c r="M574" s="2" t="s">
        <v>2499</v>
      </c>
      <c r="N574" s="16" t="s">
        <v>2500</v>
      </c>
    </row>
    <row r="575" spans="1:14" s="2" customFormat="1">
      <c r="A575" s="5" t="s">
        <v>2504</v>
      </c>
      <c r="B575" s="2" t="s">
        <v>68</v>
      </c>
      <c r="C575" s="2" t="s">
        <v>15</v>
      </c>
      <c r="D575" s="2" t="s">
        <v>15</v>
      </c>
      <c r="E575" s="12" t="s">
        <v>2505</v>
      </c>
      <c r="F575" s="5" t="s">
        <v>2381</v>
      </c>
      <c r="G575" s="5" t="s">
        <v>2509</v>
      </c>
      <c r="H575" s="3" t="s">
        <v>2506</v>
      </c>
      <c r="I575" s="2" t="s">
        <v>1463</v>
      </c>
      <c r="J575" s="2" t="s">
        <v>30</v>
      </c>
      <c r="K575" s="2">
        <v>28607</v>
      </c>
      <c r="L575" s="2" t="s">
        <v>1464</v>
      </c>
      <c r="M575" s="2" t="s">
        <v>2507</v>
      </c>
      <c r="N575" s="16" t="s">
        <v>2508</v>
      </c>
    </row>
    <row r="576" spans="1:14" s="2" customFormat="1">
      <c r="A576" s="5" t="s">
        <v>2504</v>
      </c>
      <c r="B576" s="2" t="s">
        <v>57</v>
      </c>
      <c r="C576" s="2" t="s">
        <v>116</v>
      </c>
      <c r="D576" s="2" t="s">
        <v>2431</v>
      </c>
      <c r="E576" s="12" t="s">
        <v>2505</v>
      </c>
      <c r="F576" s="5" t="s">
        <v>2381</v>
      </c>
      <c r="G576" s="16" t="s">
        <v>2433</v>
      </c>
      <c r="H576" s="3" t="s">
        <v>2506</v>
      </c>
      <c r="I576" s="2" t="s">
        <v>1463</v>
      </c>
      <c r="J576" s="2" t="s">
        <v>30</v>
      </c>
      <c r="K576" s="2">
        <v>28607</v>
      </c>
      <c r="L576" s="2" t="s">
        <v>1464</v>
      </c>
      <c r="M576" s="2" t="s">
        <v>2507</v>
      </c>
      <c r="N576" s="16" t="s">
        <v>2508</v>
      </c>
    </row>
    <row r="577" spans="1:15" s="2" customFormat="1">
      <c r="A577" s="5" t="s">
        <v>2510</v>
      </c>
      <c r="B577" s="2" t="s">
        <v>129</v>
      </c>
      <c r="C577" s="2" t="s">
        <v>2511</v>
      </c>
      <c r="D577" s="2" t="s">
        <v>2512</v>
      </c>
      <c r="E577" s="12" t="s">
        <v>2513</v>
      </c>
      <c r="F577" s="5" t="s">
        <v>2381</v>
      </c>
      <c r="G577" s="16" t="s">
        <v>2514</v>
      </c>
      <c r="H577" s="3" t="s">
        <v>2515</v>
      </c>
      <c r="I577" s="2" t="s">
        <v>2516</v>
      </c>
      <c r="J577" s="2" t="s">
        <v>30</v>
      </c>
      <c r="K577" s="2">
        <v>28470</v>
      </c>
      <c r="L577" s="2" t="s">
        <v>2517</v>
      </c>
      <c r="M577" s="2" t="s">
        <v>2518</v>
      </c>
      <c r="N577" s="16" t="s">
        <v>2519</v>
      </c>
    </row>
    <row r="578" spans="1:15" s="2" customFormat="1">
      <c r="A578" s="5" t="s">
        <v>2510</v>
      </c>
      <c r="B578" s="2" t="s">
        <v>170</v>
      </c>
      <c r="C578" s="2" t="s">
        <v>2176</v>
      </c>
      <c r="D578" s="2" t="s">
        <v>2520</v>
      </c>
      <c r="E578" s="12" t="s">
        <v>2513</v>
      </c>
      <c r="F578" s="5" t="s">
        <v>2381</v>
      </c>
      <c r="G578" s="16" t="s">
        <v>2521</v>
      </c>
      <c r="H578" s="3" t="s">
        <v>2515</v>
      </c>
      <c r="I578" s="2" t="s">
        <v>2516</v>
      </c>
      <c r="J578" s="2" t="s">
        <v>30</v>
      </c>
      <c r="K578" s="2">
        <v>28470</v>
      </c>
      <c r="L578" s="2" t="s">
        <v>2517</v>
      </c>
      <c r="M578" s="2" t="s">
        <v>2518</v>
      </c>
      <c r="N578" s="16" t="s">
        <v>2519</v>
      </c>
    </row>
    <row r="579" spans="1:15" s="2" customFormat="1">
      <c r="A579" s="5" t="s">
        <v>2522</v>
      </c>
      <c r="B579" s="2" t="s">
        <v>353</v>
      </c>
      <c r="C579" s="2" t="s">
        <v>2523</v>
      </c>
      <c r="D579" s="2" t="s">
        <v>1474</v>
      </c>
      <c r="E579" s="12" t="s">
        <v>5195</v>
      </c>
      <c r="F579" s="5" t="s">
        <v>2381</v>
      </c>
      <c r="G579" s="5" t="s">
        <v>2524</v>
      </c>
      <c r="H579" s="3" t="s">
        <v>84</v>
      </c>
      <c r="I579" s="2" t="s">
        <v>2525</v>
      </c>
      <c r="J579" s="2" t="s">
        <v>30</v>
      </c>
      <c r="K579" s="2">
        <v>27522</v>
      </c>
      <c r="L579" s="2" t="s">
        <v>2526</v>
      </c>
      <c r="M579" s="2" t="s">
        <v>2527</v>
      </c>
      <c r="N579" s="16" t="s">
        <v>2528</v>
      </c>
    </row>
    <row r="580" spans="1:15" s="2" customFormat="1">
      <c r="A580" s="5" t="s">
        <v>2531</v>
      </c>
      <c r="B580" s="2" t="s">
        <v>90</v>
      </c>
      <c r="C580" s="2" t="s">
        <v>2532</v>
      </c>
      <c r="D580" s="2" t="s">
        <v>2533</v>
      </c>
      <c r="E580" s="10" t="s">
        <v>5195</v>
      </c>
      <c r="F580" s="5" t="s">
        <v>2381</v>
      </c>
      <c r="G580" s="16" t="s">
        <v>2534</v>
      </c>
      <c r="H580" s="2" t="s">
        <v>2535</v>
      </c>
      <c r="I580" s="2" t="s">
        <v>44</v>
      </c>
      <c r="J580" s="2" t="s">
        <v>30</v>
      </c>
      <c r="K580" s="2">
        <v>27405</v>
      </c>
      <c r="L580" s="2" t="s">
        <v>45</v>
      </c>
      <c r="M580" s="2" t="s">
        <v>2536</v>
      </c>
      <c r="N580" s="16" t="s">
        <v>2537</v>
      </c>
      <c r="O580" s="2" t="s">
        <v>2538</v>
      </c>
    </row>
    <row r="581" spans="1:15" s="2" customFormat="1">
      <c r="A581" s="5" t="s">
        <v>2539</v>
      </c>
      <c r="B581" s="2" t="s">
        <v>90</v>
      </c>
      <c r="C581" s="2" t="s">
        <v>2540</v>
      </c>
      <c r="D581" s="2" t="s">
        <v>2541</v>
      </c>
      <c r="E581" s="12" t="s">
        <v>5195</v>
      </c>
      <c r="F581" s="5" t="s">
        <v>2381</v>
      </c>
      <c r="G581" s="16" t="s">
        <v>2542</v>
      </c>
      <c r="H581" s="3" t="s">
        <v>2543</v>
      </c>
      <c r="I581" s="2" t="s">
        <v>121</v>
      </c>
      <c r="J581" s="2" t="s">
        <v>30</v>
      </c>
      <c r="K581" s="2">
        <v>27701</v>
      </c>
      <c r="L581" s="2" t="s">
        <v>121</v>
      </c>
      <c r="M581" s="2" t="s">
        <v>2544</v>
      </c>
      <c r="N581" s="5" t="s">
        <v>15</v>
      </c>
    </row>
    <row r="582" spans="1:15" s="2" customFormat="1">
      <c r="A582" s="5" t="s">
        <v>2545</v>
      </c>
      <c r="B582" s="2" t="s">
        <v>68</v>
      </c>
      <c r="C582" s="4" t="s">
        <v>15</v>
      </c>
      <c r="D582" s="4" t="s">
        <v>15</v>
      </c>
      <c r="E582" s="12" t="s">
        <v>2548</v>
      </c>
      <c r="F582" s="5" t="s">
        <v>2381</v>
      </c>
      <c r="G582" s="16" t="s">
        <v>2549</v>
      </c>
      <c r="H582" s="3" t="s">
        <v>2550</v>
      </c>
      <c r="I582" s="2" t="s">
        <v>226</v>
      </c>
      <c r="J582" s="2" t="s">
        <v>30</v>
      </c>
      <c r="K582" s="2">
        <v>27601</v>
      </c>
      <c r="L582" s="2" t="s">
        <v>227</v>
      </c>
      <c r="M582" s="2" t="s">
        <v>2551</v>
      </c>
      <c r="N582" s="16" t="s">
        <v>2552</v>
      </c>
      <c r="O582" s="2" t="s">
        <v>2538</v>
      </c>
    </row>
    <row r="583" spans="1:15" s="2" customFormat="1">
      <c r="A583" s="5" t="s">
        <v>2545</v>
      </c>
      <c r="B583" s="2" t="s">
        <v>353</v>
      </c>
      <c r="C583" s="2" t="s">
        <v>2554</v>
      </c>
      <c r="D583" s="2" t="s">
        <v>2555</v>
      </c>
      <c r="E583" s="10" t="s">
        <v>2548</v>
      </c>
      <c r="F583" s="5" t="s">
        <v>2381</v>
      </c>
      <c r="G583" s="5" t="s">
        <v>2549</v>
      </c>
      <c r="H583" s="3" t="s">
        <v>2550</v>
      </c>
      <c r="I583" s="2" t="s">
        <v>226</v>
      </c>
      <c r="J583" s="2" t="s">
        <v>30</v>
      </c>
      <c r="K583" s="2">
        <v>27601</v>
      </c>
      <c r="L583" s="2" t="s">
        <v>227</v>
      </c>
      <c r="M583" s="2" t="s">
        <v>2551</v>
      </c>
      <c r="N583" s="5" t="s">
        <v>2552</v>
      </c>
      <c r="O583" s="2" t="s">
        <v>2538</v>
      </c>
    </row>
    <row r="584" spans="1:15" s="2" customFormat="1">
      <c r="A584" s="5" t="s">
        <v>2545</v>
      </c>
      <c r="B584" s="2" t="s">
        <v>903</v>
      </c>
      <c r="C584" s="4" t="s">
        <v>2553</v>
      </c>
      <c r="D584" s="4" t="s">
        <v>390</v>
      </c>
      <c r="E584" s="10" t="s">
        <v>2548</v>
      </c>
      <c r="F584" s="5" t="s">
        <v>2381</v>
      </c>
      <c r="G584" s="16" t="s">
        <v>2549</v>
      </c>
      <c r="H584" s="3" t="s">
        <v>2550</v>
      </c>
      <c r="I584" s="2" t="s">
        <v>226</v>
      </c>
      <c r="J584" s="2" t="s">
        <v>30</v>
      </c>
      <c r="K584" s="2">
        <v>27601</v>
      </c>
      <c r="L584" s="2" t="s">
        <v>227</v>
      </c>
      <c r="M584" s="2" t="s">
        <v>2551</v>
      </c>
      <c r="N584" s="5" t="s">
        <v>2552</v>
      </c>
      <c r="O584" s="2" t="s">
        <v>2538</v>
      </c>
    </row>
    <row r="585" spans="1:15" s="2" customFormat="1">
      <c r="A585" s="5" t="s">
        <v>2545</v>
      </c>
      <c r="B585" s="2" t="s">
        <v>903</v>
      </c>
      <c r="C585" s="2" t="s">
        <v>2546</v>
      </c>
      <c r="D585" s="2" t="s">
        <v>2547</v>
      </c>
      <c r="E585" s="10" t="s">
        <v>2548</v>
      </c>
      <c r="F585" s="5" t="s">
        <v>2381</v>
      </c>
      <c r="G585" s="16" t="s">
        <v>2549</v>
      </c>
      <c r="H585" s="2" t="s">
        <v>2550</v>
      </c>
      <c r="I585" s="2" t="s">
        <v>226</v>
      </c>
      <c r="J585" s="2" t="s">
        <v>30</v>
      </c>
      <c r="K585" s="2">
        <v>27601</v>
      </c>
      <c r="L585" s="2" t="s">
        <v>227</v>
      </c>
      <c r="M585" s="2" t="s">
        <v>2551</v>
      </c>
      <c r="N585" s="5" t="s">
        <v>2552</v>
      </c>
      <c r="O585" s="2" t="s">
        <v>2538</v>
      </c>
    </row>
    <row r="586" spans="1:15" s="2" customFormat="1">
      <c r="A586" s="5" t="s">
        <v>2545</v>
      </c>
      <c r="B586" s="2" t="s">
        <v>5168</v>
      </c>
      <c r="C586" s="2" t="s">
        <v>5169</v>
      </c>
      <c r="D586" s="2" t="s">
        <v>5170</v>
      </c>
      <c r="E586" s="10" t="s">
        <v>2548</v>
      </c>
      <c r="F586" s="5" t="s">
        <v>2381</v>
      </c>
      <c r="G586" s="5" t="s">
        <v>5167</v>
      </c>
      <c r="H586" s="2" t="s">
        <v>2550</v>
      </c>
      <c r="I586" s="2" t="s">
        <v>226</v>
      </c>
      <c r="J586" s="2" t="s">
        <v>30</v>
      </c>
      <c r="K586" s="2">
        <v>27601</v>
      </c>
      <c r="L586" s="2" t="s">
        <v>227</v>
      </c>
      <c r="M586" s="2" t="s">
        <v>2551</v>
      </c>
      <c r="N586" s="5" t="s">
        <v>2552</v>
      </c>
      <c r="O586" s="2" t="s">
        <v>2538</v>
      </c>
    </row>
    <row r="587" spans="1:15" s="2" customFormat="1">
      <c r="A587" s="5" t="s">
        <v>2556</v>
      </c>
      <c r="B587" s="2" t="s">
        <v>49</v>
      </c>
      <c r="C587" s="4" t="s">
        <v>15</v>
      </c>
      <c r="D587" s="4" t="s">
        <v>15</v>
      </c>
      <c r="E587" s="5" t="s">
        <v>2565</v>
      </c>
      <c r="F587" s="5" t="s">
        <v>2381</v>
      </c>
      <c r="G587" s="16" t="s">
        <v>2564</v>
      </c>
      <c r="H587" s="3" t="s">
        <v>2559</v>
      </c>
      <c r="I587" s="2" t="s">
        <v>2560</v>
      </c>
      <c r="J587" s="2" t="s">
        <v>30</v>
      </c>
      <c r="K587" s="2">
        <v>28557</v>
      </c>
      <c r="L587" s="2" t="s">
        <v>2561</v>
      </c>
      <c r="M587" s="2" t="s">
        <v>2562</v>
      </c>
      <c r="N587" s="16" t="s">
        <v>2563</v>
      </c>
    </row>
    <row r="588" spans="1:15" s="2" customFormat="1">
      <c r="A588" s="5" t="s">
        <v>2556</v>
      </c>
      <c r="B588" s="2" t="s">
        <v>170</v>
      </c>
      <c r="C588" s="2" t="s">
        <v>2571</v>
      </c>
      <c r="D588" s="2" t="s">
        <v>2572</v>
      </c>
      <c r="E588" s="5" t="s">
        <v>2565</v>
      </c>
      <c r="F588" s="5" t="s">
        <v>2381</v>
      </c>
      <c r="G588" s="16" t="s">
        <v>2573</v>
      </c>
      <c r="H588" s="3" t="s">
        <v>2559</v>
      </c>
      <c r="I588" s="2" t="s">
        <v>2560</v>
      </c>
      <c r="J588" s="2" t="s">
        <v>30</v>
      </c>
      <c r="K588" s="2">
        <v>28557</v>
      </c>
      <c r="L588" s="2" t="s">
        <v>2561</v>
      </c>
      <c r="M588" s="2" t="s">
        <v>2562</v>
      </c>
      <c r="N588" s="5" t="s">
        <v>2563</v>
      </c>
    </row>
    <row r="589" spans="1:15" s="2" customFormat="1">
      <c r="A589" s="5" t="s">
        <v>2556</v>
      </c>
      <c r="B589" s="2" t="s">
        <v>2581</v>
      </c>
      <c r="C589" s="2" t="s">
        <v>2582</v>
      </c>
      <c r="D589" s="2" t="s">
        <v>1523</v>
      </c>
      <c r="E589" s="5" t="s">
        <v>2565</v>
      </c>
      <c r="F589" s="5" t="s">
        <v>2381</v>
      </c>
      <c r="G589" s="16" t="s">
        <v>2583</v>
      </c>
      <c r="H589" s="3" t="s">
        <v>2559</v>
      </c>
      <c r="I589" s="2" t="s">
        <v>2560</v>
      </c>
      <c r="J589" s="2" t="s">
        <v>30</v>
      </c>
      <c r="K589" s="2">
        <v>28557</v>
      </c>
      <c r="L589" s="2" t="s">
        <v>2561</v>
      </c>
      <c r="M589" s="2" t="s">
        <v>2562</v>
      </c>
      <c r="N589" s="16" t="s">
        <v>2563</v>
      </c>
    </row>
    <row r="590" spans="1:15" s="2" customFormat="1">
      <c r="A590" s="5" t="s">
        <v>2556</v>
      </c>
      <c r="B590" s="2" t="s">
        <v>2578</v>
      </c>
      <c r="C590" s="2" t="s">
        <v>2579</v>
      </c>
      <c r="D590" s="2" t="s">
        <v>1608</v>
      </c>
      <c r="E590" s="5" t="str">
        <f>HYPERLINK("https://twitter.com/newstimesonline","@newstimesonline")</f>
        <v>@newstimesonline</v>
      </c>
      <c r="F590" s="5" t="s">
        <v>2381</v>
      </c>
      <c r="G590" s="16" t="s">
        <v>2580</v>
      </c>
      <c r="H590" s="3" t="s">
        <v>2559</v>
      </c>
      <c r="I590" s="2" t="s">
        <v>2560</v>
      </c>
      <c r="J590" s="2" t="s">
        <v>30</v>
      </c>
      <c r="K590" s="2">
        <v>28557</v>
      </c>
      <c r="L590" s="2" t="s">
        <v>2561</v>
      </c>
      <c r="M590" s="2" t="s">
        <v>2562</v>
      </c>
      <c r="N590" s="5" t="s">
        <v>2563</v>
      </c>
    </row>
    <row r="591" spans="1:15" s="2" customFormat="1">
      <c r="A591" s="5" t="s">
        <v>2556</v>
      </c>
      <c r="B591" s="2" t="s">
        <v>2574</v>
      </c>
      <c r="C591" s="2" t="s">
        <v>2575</v>
      </c>
      <c r="D591" s="2" t="s">
        <v>2576</v>
      </c>
      <c r="E591" s="5" t="str">
        <f>HYPERLINK("https://twitter.com/newstimesonline","@newstimesonline")</f>
        <v>@newstimesonline</v>
      </c>
      <c r="F591" s="5" t="s">
        <v>2381</v>
      </c>
      <c r="G591" s="16" t="s">
        <v>2577</v>
      </c>
      <c r="H591" s="3" t="s">
        <v>2559</v>
      </c>
      <c r="I591" s="2" t="s">
        <v>2560</v>
      </c>
      <c r="J591" s="2" t="s">
        <v>30</v>
      </c>
      <c r="K591" s="2">
        <v>28557</v>
      </c>
      <c r="L591" s="2" t="s">
        <v>2561</v>
      </c>
      <c r="M591" s="2" t="s">
        <v>2562</v>
      </c>
      <c r="N591" s="5" t="s">
        <v>2563</v>
      </c>
    </row>
    <row r="592" spans="1:15" s="2" customFormat="1">
      <c r="A592" s="5" t="s">
        <v>2556</v>
      </c>
      <c r="B592" s="2" t="s">
        <v>373</v>
      </c>
      <c r="C592" s="2" t="s">
        <v>2511</v>
      </c>
      <c r="D592" s="2" t="s">
        <v>2566</v>
      </c>
      <c r="E592" s="5" t="str">
        <f>HYPERLINK("https://twitter.com/newstimesonline","@newstimesonline")</f>
        <v>@newstimesonline</v>
      </c>
      <c r="F592" s="5" t="s">
        <v>2381</v>
      </c>
      <c r="G592" s="16" t="s">
        <v>2567</v>
      </c>
      <c r="H592" s="3" t="s">
        <v>2559</v>
      </c>
      <c r="I592" s="2" t="s">
        <v>2560</v>
      </c>
      <c r="J592" s="2" t="s">
        <v>30</v>
      </c>
      <c r="K592" s="2">
        <v>28557</v>
      </c>
      <c r="L592" s="2" t="s">
        <v>2561</v>
      </c>
      <c r="M592" s="2" t="s">
        <v>2562</v>
      </c>
      <c r="N592" s="5" t="s">
        <v>2563</v>
      </c>
    </row>
    <row r="593" spans="1:15" s="2" customFormat="1">
      <c r="A593" s="5" t="s">
        <v>2556</v>
      </c>
      <c r="B593" s="2" t="s">
        <v>2568</v>
      </c>
      <c r="C593" s="2" t="s">
        <v>2569</v>
      </c>
      <c r="D593" s="2" t="s">
        <v>2557</v>
      </c>
      <c r="E593" s="5" t="str">
        <f>HYPERLINK("https://twitter.com/newstimesonline","@newstimesonline")</f>
        <v>@newstimesonline</v>
      </c>
      <c r="F593" s="5" t="s">
        <v>2381</v>
      </c>
      <c r="G593" s="16" t="s">
        <v>2570</v>
      </c>
      <c r="H593" s="3" t="s">
        <v>2559</v>
      </c>
      <c r="I593" s="2" t="s">
        <v>2560</v>
      </c>
      <c r="J593" s="2" t="s">
        <v>30</v>
      </c>
      <c r="K593" s="2">
        <v>28557</v>
      </c>
      <c r="L593" s="2" t="s">
        <v>2561</v>
      </c>
      <c r="M593" s="2" t="s">
        <v>2562</v>
      </c>
      <c r="N593" s="5" t="s">
        <v>2563</v>
      </c>
    </row>
    <row r="594" spans="1:15" s="2" customFormat="1">
      <c r="A594" s="5" t="s">
        <v>2556</v>
      </c>
      <c r="B594" s="2" t="s">
        <v>2586</v>
      </c>
      <c r="C594" s="2" t="s">
        <v>1116</v>
      </c>
      <c r="D594" s="2" t="s">
        <v>2587</v>
      </c>
      <c r="E594" s="5" t="s">
        <v>2565</v>
      </c>
      <c r="F594" s="5" t="s">
        <v>2381</v>
      </c>
      <c r="G594" s="16" t="s">
        <v>2588</v>
      </c>
      <c r="H594" s="3" t="s">
        <v>2559</v>
      </c>
      <c r="I594" s="2" t="s">
        <v>2560</v>
      </c>
      <c r="J594" s="2" t="s">
        <v>30</v>
      </c>
      <c r="K594" s="2">
        <v>28557</v>
      </c>
      <c r="L594" s="2" t="s">
        <v>2561</v>
      </c>
      <c r="M594" s="2" t="s">
        <v>2562</v>
      </c>
      <c r="N594" s="5" t="s">
        <v>2563</v>
      </c>
    </row>
    <row r="595" spans="1:15" s="2" customFormat="1">
      <c r="A595" s="5" t="s">
        <v>2556</v>
      </c>
      <c r="B595" s="2" t="s">
        <v>597</v>
      </c>
      <c r="C595" s="2" t="s">
        <v>1174</v>
      </c>
      <c r="D595" s="2" t="s">
        <v>2584</v>
      </c>
      <c r="E595" s="5" t="s">
        <v>2565</v>
      </c>
      <c r="F595" s="5" t="s">
        <v>2381</v>
      </c>
      <c r="G595" s="16" t="s">
        <v>2585</v>
      </c>
      <c r="H595" s="3" t="s">
        <v>2559</v>
      </c>
      <c r="I595" s="2" t="s">
        <v>2560</v>
      </c>
      <c r="J595" s="2" t="s">
        <v>30</v>
      </c>
      <c r="K595" s="2">
        <v>28557</v>
      </c>
      <c r="L595" s="2" t="s">
        <v>2561</v>
      </c>
      <c r="M595" s="2" t="s">
        <v>2562</v>
      </c>
      <c r="N595" s="5" t="s">
        <v>2563</v>
      </c>
    </row>
    <row r="596" spans="1:15" s="2" customFormat="1">
      <c r="A596" s="5" t="s">
        <v>2556</v>
      </c>
      <c r="B596" s="2" t="s">
        <v>798</v>
      </c>
      <c r="C596" s="2" t="s">
        <v>1057</v>
      </c>
      <c r="D596" s="2" t="s">
        <v>2557</v>
      </c>
      <c r="E596" s="5" t="str">
        <f>HYPERLINK("https://twitter.com/newstimesonline","@newstimesonline")</f>
        <v>@newstimesonline</v>
      </c>
      <c r="F596" s="5" t="s">
        <v>2381</v>
      </c>
      <c r="G596" s="5" t="s">
        <v>2558</v>
      </c>
      <c r="H596" s="3" t="s">
        <v>2559</v>
      </c>
      <c r="I596" s="2" t="s">
        <v>2560</v>
      </c>
      <c r="J596" s="2" t="s">
        <v>30</v>
      </c>
      <c r="K596" s="2">
        <v>28557</v>
      </c>
      <c r="L596" s="2" t="s">
        <v>2561</v>
      </c>
      <c r="M596" s="2" t="s">
        <v>2562</v>
      </c>
      <c r="N596" s="5" t="s">
        <v>2563</v>
      </c>
    </row>
    <row r="597" spans="1:15" s="2" customFormat="1">
      <c r="A597" s="5" t="s">
        <v>2589</v>
      </c>
      <c r="B597" s="2" t="s">
        <v>2590</v>
      </c>
      <c r="C597" s="4" t="s">
        <v>1319</v>
      </c>
      <c r="D597" s="4" t="s">
        <v>1320</v>
      </c>
      <c r="E597" s="12" t="str">
        <f>HYPERLINK("https://twitter.com/Cary_News","@Cary_News")</f>
        <v>@Cary_News</v>
      </c>
      <c r="F597" s="5" t="s">
        <v>2381</v>
      </c>
      <c r="G597" s="16" t="s">
        <v>2591</v>
      </c>
      <c r="H597" s="3" t="s">
        <v>2592</v>
      </c>
      <c r="I597" s="2" t="s">
        <v>2593</v>
      </c>
      <c r="J597" s="2" t="s">
        <v>30</v>
      </c>
      <c r="K597" s="2">
        <v>27511</v>
      </c>
      <c r="L597" s="2" t="s">
        <v>227</v>
      </c>
      <c r="M597" s="2" t="s">
        <v>1402</v>
      </c>
      <c r="N597" s="16" t="s">
        <v>2594</v>
      </c>
    </row>
    <row r="598" spans="1:15" s="2" customFormat="1">
      <c r="A598" s="5" t="s">
        <v>2589</v>
      </c>
      <c r="B598" s="2" t="s">
        <v>49</v>
      </c>
      <c r="C598" s="4"/>
      <c r="D598" s="4"/>
      <c r="E598" s="12" t="str">
        <f>HYPERLINK("https://twitter.com/Cary_News","@Cary_News")</f>
        <v>@Cary_News</v>
      </c>
      <c r="F598" s="5" t="s">
        <v>2381</v>
      </c>
      <c r="G598" s="16" t="s">
        <v>2595</v>
      </c>
      <c r="H598" s="3" t="s">
        <v>2596</v>
      </c>
      <c r="I598" s="2" t="s">
        <v>226</v>
      </c>
      <c r="J598" s="2" t="s">
        <v>30</v>
      </c>
      <c r="K598" s="2">
        <v>27606</v>
      </c>
      <c r="L598" s="2" t="s">
        <v>227</v>
      </c>
      <c r="M598" s="2" t="s">
        <v>1402</v>
      </c>
      <c r="N598" s="16" t="s">
        <v>2594</v>
      </c>
    </row>
    <row r="599" spans="1:15" s="2" customFormat="1">
      <c r="A599" s="5" t="s">
        <v>2597</v>
      </c>
      <c r="B599" s="2" t="s">
        <v>90</v>
      </c>
      <c r="C599" s="2" t="s">
        <v>555</v>
      </c>
      <c r="D599" s="2" t="s">
        <v>642</v>
      </c>
      <c r="E599" s="12" t="s">
        <v>2598</v>
      </c>
      <c r="F599" s="5" t="s">
        <v>2381</v>
      </c>
      <c r="G599" s="16" t="s">
        <v>2599</v>
      </c>
      <c r="H599" s="3" t="s">
        <v>2600</v>
      </c>
      <c r="I599" s="2" t="s">
        <v>2601</v>
      </c>
      <c r="J599" s="2" t="s">
        <v>30</v>
      </c>
      <c r="K599" s="2">
        <v>27379</v>
      </c>
      <c r="L599" s="2" t="s">
        <v>2602</v>
      </c>
      <c r="M599" s="2" t="s">
        <v>2603</v>
      </c>
      <c r="N599" s="16" t="s">
        <v>2604</v>
      </c>
    </row>
    <row r="600" spans="1:15" s="2" customFormat="1">
      <c r="A600" s="5" t="s">
        <v>2597</v>
      </c>
      <c r="B600" s="2" t="s">
        <v>170</v>
      </c>
      <c r="C600" s="2" t="s">
        <v>2446</v>
      </c>
      <c r="D600" s="2" t="s">
        <v>2605</v>
      </c>
      <c r="E600" s="12" t="s">
        <v>2598</v>
      </c>
      <c r="F600" s="5" t="s">
        <v>2381</v>
      </c>
      <c r="G600" s="16" t="s">
        <v>2606</v>
      </c>
      <c r="H600" s="3" t="s">
        <v>2600</v>
      </c>
      <c r="I600" s="2" t="s">
        <v>2601</v>
      </c>
      <c r="J600" s="2" t="s">
        <v>30</v>
      </c>
      <c r="K600" s="2">
        <v>27379</v>
      </c>
      <c r="L600" s="2" t="s">
        <v>2602</v>
      </c>
      <c r="M600" s="2" t="s">
        <v>2603</v>
      </c>
      <c r="N600" s="16" t="s">
        <v>2604</v>
      </c>
    </row>
    <row r="601" spans="1:15" s="2" customFormat="1">
      <c r="A601" s="5" t="s">
        <v>2607</v>
      </c>
      <c r="B601" s="2" t="s">
        <v>2614</v>
      </c>
      <c r="C601" s="2" t="s">
        <v>2615</v>
      </c>
      <c r="D601" s="2" t="s">
        <v>2616</v>
      </c>
      <c r="E601" s="5" t="s">
        <v>2617</v>
      </c>
      <c r="F601" s="5" t="s">
        <v>2381</v>
      </c>
      <c r="G601" s="16" t="s">
        <v>2618</v>
      </c>
      <c r="H601" s="2" t="s">
        <v>2611</v>
      </c>
      <c r="I601" s="2" t="s">
        <v>322</v>
      </c>
      <c r="J601" s="2" t="s">
        <v>30</v>
      </c>
      <c r="K601" s="2">
        <v>28269</v>
      </c>
      <c r="L601" s="2" t="s">
        <v>334</v>
      </c>
      <c r="M601" s="2" t="s">
        <v>2619</v>
      </c>
      <c r="N601" s="16" t="s">
        <v>2613</v>
      </c>
      <c r="O601" s="2" t="s">
        <v>2538</v>
      </c>
    </row>
    <row r="602" spans="1:15" s="2" customFormat="1">
      <c r="A602" s="5" t="s">
        <v>2607</v>
      </c>
      <c r="B602" s="2" t="s">
        <v>2620</v>
      </c>
      <c r="C602" s="2" t="s">
        <v>2621</v>
      </c>
      <c r="D602" s="2" t="s">
        <v>1088</v>
      </c>
      <c r="E602" s="12" t="s">
        <v>2609</v>
      </c>
      <c r="F602" s="5" t="s">
        <v>2381</v>
      </c>
      <c r="G602" s="16" t="s">
        <v>2622</v>
      </c>
      <c r="H602" s="2" t="s">
        <v>2611</v>
      </c>
      <c r="I602" s="2" t="s">
        <v>322</v>
      </c>
      <c r="J602" s="2" t="s">
        <v>30</v>
      </c>
      <c r="K602" s="2">
        <v>28269</v>
      </c>
      <c r="L602" s="2" t="s">
        <v>334</v>
      </c>
      <c r="M602" s="2" t="s">
        <v>2623</v>
      </c>
      <c r="N602" s="16" t="s">
        <v>2613</v>
      </c>
      <c r="O602" s="2" t="s">
        <v>2538</v>
      </c>
    </row>
    <row r="603" spans="1:15" s="2" customFormat="1">
      <c r="A603" s="5" t="s">
        <v>2607</v>
      </c>
      <c r="B603" s="2" t="s">
        <v>90</v>
      </c>
      <c r="C603" s="2" t="s">
        <v>2608</v>
      </c>
      <c r="D603" s="2" t="s">
        <v>1691</v>
      </c>
      <c r="E603" s="16" t="s">
        <v>2609</v>
      </c>
      <c r="F603" s="5" t="s">
        <v>2381</v>
      </c>
      <c r="G603" s="16" t="s">
        <v>2610</v>
      </c>
      <c r="H603" s="2" t="s">
        <v>2611</v>
      </c>
      <c r="I603" s="2" t="s">
        <v>322</v>
      </c>
      <c r="J603" s="2" t="s">
        <v>30</v>
      </c>
      <c r="K603" s="2">
        <v>28269</v>
      </c>
      <c r="L603" s="2" t="s">
        <v>334</v>
      </c>
      <c r="M603" s="2" t="s">
        <v>2612</v>
      </c>
      <c r="N603" s="16" t="s">
        <v>2613</v>
      </c>
      <c r="O603" s="2" t="s">
        <v>2538</v>
      </c>
    </row>
    <row r="604" spans="1:15" s="2" customFormat="1">
      <c r="A604" s="5" t="s">
        <v>2607</v>
      </c>
      <c r="B604" s="2" t="s">
        <v>2568</v>
      </c>
      <c r="C604" s="2" t="s">
        <v>934</v>
      </c>
      <c r="D604" s="2" t="s">
        <v>1088</v>
      </c>
      <c r="E604" s="12" t="s">
        <v>2609</v>
      </c>
      <c r="F604" s="5" t="s">
        <v>2381</v>
      </c>
      <c r="G604" s="16" t="s">
        <v>2624</v>
      </c>
      <c r="H604" s="2" t="s">
        <v>2611</v>
      </c>
      <c r="I604" s="2" t="s">
        <v>322</v>
      </c>
      <c r="J604" s="2" t="s">
        <v>30</v>
      </c>
      <c r="K604" s="2">
        <v>28269</v>
      </c>
      <c r="L604" s="2" t="s">
        <v>334</v>
      </c>
      <c r="M604" s="2" t="s">
        <v>2625</v>
      </c>
      <c r="N604" s="16" t="s">
        <v>2613</v>
      </c>
      <c r="O604" s="2" t="s">
        <v>2538</v>
      </c>
    </row>
    <row r="605" spans="1:15" s="2" customFormat="1">
      <c r="A605" s="5" t="s">
        <v>2626</v>
      </c>
      <c r="B605" s="2" t="s">
        <v>752</v>
      </c>
      <c r="C605" s="2" t="s">
        <v>2627</v>
      </c>
      <c r="D605" s="2" t="s">
        <v>2628</v>
      </c>
      <c r="E605" s="16" t="s">
        <v>5194</v>
      </c>
      <c r="F605" s="5" t="s">
        <v>2381</v>
      </c>
      <c r="G605" s="16" t="s">
        <v>2629</v>
      </c>
      <c r="H605" s="3" t="s">
        <v>2080</v>
      </c>
      <c r="I605" s="2" t="s">
        <v>2081</v>
      </c>
      <c r="J605" s="2" t="s">
        <v>30</v>
      </c>
      <c r="K605" s="2">
        <v>27312</v>
      </c>
      <c r="L605" s="2" t="s">
        <v>2082</v>
      </c>
      <c r="M605" s="2" t="s">
        <v>2630</v>
      </c>
      <c r="N605" s="16" t="s">
        <v>2631</v>
      </c>
    </row>
    <row r="606" spans="1:15" s="2" customFormat="1">
      <c r="A606" s="5" t="s">
        <v>2626</v>
      </c>
      <c r="B606" s="2" t="s">
        <v>2635</v>
      </c>
      <c r="C606" s="2" t="s">
        <v>1276</v>
      </c>
      <c r="D606" s="2" t="s">
        <v>2636</v>
      </c>
      <c r="E606" s="16" t="s">
        <v>5194</v>
      </c>
      <c r="F606" s="5" t="s">
        <v>2381</v>
      </c>
      <c r="G606" s="16" t="s">
        <v>2637</v>
      </c>
      <c r="H606" s="3" t="s">
        <v>2638</v>
      </c>
      <c r="I606" s="2" t="s">
        <v>2639</v>
      </c>
      <c r="J606" s="2" t="s">
        <v>30</v>
      </c>
      <c r="K606" s="2">
        <v>27344</v>
      </c>
      <c r="L606" s="2" t="s">
        <v>2082</v>
      </c>
      <c r="M606" s="2" t="s">
        <v>2640</v>
      </c>
      <c r="N606" s="16" t="s">
        <v>2631</v>
      </c>
    </row>
    <row r="607" spans="1:15" s="2" customFormat="1">
      <c r="A607" s="5" t="s">
        <v>2626</v>
      </c>
      <c r="B607" s="2" t="s">
        <v>2632</v>
      </c>
      <c r="C607" s="2" t="s">
        <v>246</v>
      </c>
      <c r="D607" s="2" t="s">
        <v>1593</v>
      </c>
      <c r="E607" s="16" t="s">
        <v>5194</v>
      </c>
      <c r="F607" s="5" t="s">
        <v>2381</v>
      </c>
      <c r="G607" s="16" t="s">
        <v>2633</v>
      </c>
      <c r="H607" s="3" t="s">
        <v>2080</v>
      </c>
      <c r="I607" s="2" t="s">
        <v>2081</v>
      </c>
      <c r="J607" s="2" t="s">
        <v>30</v>
      </c>
      <c r="K607" s="2">
        <v>27312</v>
      </c>
      <c r="L607" s="2" t="s">
        <v>2082</v>
      </c>
      <c r="M607" s="2" t="s">
        <v>2634</v>
      </c>
      <c r="N607" s="16" t="s">
        <v>2631</v>
      </c>
    </row>
    <row r="608" spans="1:15" s="2" customFormat="1">
      <c r="A608" s="5" t="s">
        <v>2641</v>
      </c>
      <c r="B608" s="2" t="s">
        <v>170</v>
      </c>
      <c r="C608" s="2" t="s">
        <v>2652</v>
      </c>
      <c r="D608" s="2" t="s">
        <v>1933</v>
      </c>
      <c r="E608" s="12" t="s">
        <v>2643</v>
      </c>
      <c r="F608" s="5" t="s">
        <v>2381</v>
      </c>
      <c r="G608" s="16" t="s">
        <v>2653</v>
      </c>
      <c r="H608" s="3" t="s">
        <v>2654</v>
      </c>
      <c r="I608" s="2" t="s">
        <v>2409</v>
      </c>
      <c r="J608" s="2" t="s">
        <v>30</v>
      </c>
      <c r="K608" s="2">
        <v>28719</v>
      </c>
      <c r="L608" s="2" t="s">
        <v>2409</v>
      </c>
      <c r="M608" s="2" t="s">
        <v>2655</v>
      </c>
      <c r="N608" s="16" t="s">
        <v>2647</v>
      </c>
    </row>
    <row r="609" spans="1:14" s="2" customFormat="1">
      <c r="A609" s="5" t="s">
        <v>2641</v>
      </c>
      <c r="B609" s="2" t="s">
        <v>90</v>
      </c>
      <c r="C609" s="2" t="s">
        <v>934</v>
      </c>
      <c r="D609" s="2" t="s">
        <v>2642</v>
      </c>
      <c r="E609" s="12" t="s">
        <v>2643</v>
      </c>
      <c r="F609" s="5" t="s">
        <v>2381</v>
      </c>
      <c r="G609" s="16" t="s">
        <v>2644</v>
      </c>
      <c r="H609" s="3" t="s">
        <v>2645</v>
      </c>
      <c r="I609" s="2" t="s">
        <v>2409</v>
      </c>
      <c r="J609" s="2" t="s">
        <v>30</v>
      </c>
      <c r="K609" s="2">
        <v>28719</v>
      </c>
      <c r="L609" s="2" t="s">
        <v>2409</v>
      </c>
      <c r="M609" s="2" t="s">
        <v>2646</v>
      </c>
      <c r="N609" s="16" t="s">
        <v>2647</v>
      </c>
    </row>
    <row r="610" spans="1:14" s="2" customFormat="1">
      <c r="A610" s="5" t="s">
        <v>2641</v>
      </c>
      <c r="B610" s="2" t="s">
        <v>170</v>
      </c>
      <c r="C610" s="2" t="s">
        <v>1703</v>
      </c>
      <c r="D610" s="2" t="s">
        <v>2648</v>
      </c>
      <c r="E610" s="12" t="s">
        <v>2643</v>
      </c>
      <c r="F610" s="5" t="s">
        <v>2381</v>
      </c>
      <c r="G610" s="16" t="s">
        <v>2649</v>
      </c>
      <c r="H610" s="3" t="s">
        <v>2650</v>
      </c>
      <c r="I610" s="2" t="s">
        <v>2409</v>
      </c>
      <c r="J610" s="2" t="s">
        <v>30</v>
      </c>
      <c r="K610" s="2">
        <v>28719</v>
      </c>
      <c r="L610" s="2" t="s">
        <v>2409</v>
      </c>
      <c r="M610" s="2" t="s">
        <v>2651</v>
      </c>
      <c r="N610" s="16" t="s">
        <v>2647</v>
      </c>
    </row>
    <row r="611" spans="1:14" s="2" customFormat="1">
      <c r="A611" s="5" t="s">
        <v>2656</v>
      </c>
      <c r="B611" s="2" t="s">
        <v>2666</v>
      </c>
      <c r="C611" s="2" t="s">
        <v>2667</v>
      </c>
      <c r="D611" s="2" t="s">
        <v>2668</v>
      </c>
      <c r="E611" s="12" t="s">
        <v>2659</v>
      </c>
      <c r="F611" s="5" t="s">
        <v>2381</v>
      </c>
      <c r="G611" s="5" t="s">
        <v>2669</v>
      </c>
      <c r="H611" s="3" t="s">
        <v>2661</v>
      </c>
      <c r="I611" s="2" t="s">
        <v>1261</v>
      </c>
      <c r="J611" s="2" t="s">
        <v>30</v>
      </c>
      <c r="K611" s="2">
        <v>28906</v>
      </c>
      <c r="L611" s="2" t="s">
        <v>2409</v>
      </c>
      <c r="M611" s="2" t="s">
        <v>2662</v>
      </c>
      <c r="N611" s="5" t="s">
        <v>2663</v>
      </c>
    </row>
    <row r="612" spans="1:14" s="2" customFormat="1">
      <c r="A612" s="5" t="s">
        <v>2656</v>
      </c>
      <c r="B612" s="2" t="s">
        <v>353</v>
      </c>
      <c r="C612" s="2" t="s">
        <v>92</v>
      </c>
      <c r="D612" s="2" t="s">
        <v>27</v>
      </c>
      <c r="E612" s="12" t="s">
        <v>2659</v>
      </c>
      <c r="F612" s="5" t="s">
        <v>2381</v>
      </c>
      <c r="G612" s="16" t="s">
        <v>2670</v>
      </c>
      <c r="H612" s="3" t="s">
        <v>2671</v>
      </c>
      <c r="I612" s="2" t="s">
        <v>1261</v>
      </c>
      <c r="J612" s="2" t="s">
        <v>30</v>
      </c>
      <c r="K612" s="4">
        <v>28906</v>
      </c>
      <c r="L612" s="2" t="s">
        <v>2409</v>
      </c>
      <c r="M612" s="2" t="s">
        <v>2662</v>
      </c>
      <c r="N612" s="5" t="s">
        <v>2663</v>
      </c>
    </row>
    <row r="613" spans="1:14" s="2" customFormat="1">
      <c r="A613" s="5" t="s">
        <v>2656</v>
      </c>
      <c r="B613" s="2" t="s">
        <v>2672</v>
      </c>
      <c r="C613" s="2" t="s">
        <v>2673</v>
      </c>
      <c r="D613" s="2" t="s">
        <v>2674</v>
      </c>
      <c r="E613" s="12" t="s">
        <v>2659</v>
      </c>
      <c r="F613" s="5" t="s">
        <v>2381</v>
      </c>
      <c r="G613" s="16" t="s">
        <v>2675</v>
      </c>
      <c r="H613" s="3" t="s">
        <v>2661</v>
      </c>
      <c r="I613" s="2" t="s">
        <v>1261</v>
      </c>
      <c r="J613" s="2" t="s">
        <v>30</v>
      </c>
      <c r="K613" s="2">
        <v>28906</v>
      </c>
      <c r="L613" s="2" t="s">
        <v>2409</v>
      </c>
      <c r="M613" s="2" t="s">
        <v>2662</v>
      </c>
      <c r="N613" s="5" t="s">
        <v>2663</v>
      </c>
    </row>
    <row r="614" spans="1:14" s="2" customFormat="1">
      <c r="A614" s="5" t="s">
        <v>2656</v>
      </c>
      <c r="B614" s="2" t="s">
        <v>90</v>
      </c>
      <c r="C614" s="2" t="s">
        <v>2664</v>
      </c>
      <c r="D614" s="2" t="s">
        <v>2404</v>
      </c>
      <c r="E614" s="12" t="s">
        <v>2659</v>
      </c>
      <c r="F614" s="5" t="s">
        <v>2381</v>
      </c>
      <c r="G614" s="16" t="s">
        <v>2665</v>
      </c>
      <c r="H614" s="3" t="s">
        <v>2661</v>
      </c>
      <c r="I614" s="2" t="s">
        <v>1261</v>
      </c>
      <c r="J614" s="2" t="s">
        <v>30</v>
      </c>
      <c r="K614" s="4">
        <v>28906</v>
      </c>
      <c r="L614" s="2" t="s">
        <v>2409</v>
      </c>
      <c r="M614" s="2" t="s">
        <v>2662</v>
      </c>
      <c r="N614" s="5" t="s">
        <v>2663</v>
      </c>
    </row>
    <row r="615" spans="1:14" s="2" customFormat="1">
      <c r="A615" s="5" t="s">
        <v>2656</v>
      </c>
      <c r="B615" s="2" t="s">
        <v>2657</v>
      </c>
      <c r="C615" s="2" t="s">
        <v>116</v>
      </c>
      <c r="D615" s="2" t="s">
        <v>2658</v>
      </c>
      <c r="E615" s="12" t="s">
        <v>2659</v>
      </c>
      <c r="F615" s="5" t="s">
        <v>2381</v>
      </c>
      <c r="G615" s="16" t="s">
        <v>2660</v>
      </c>
      <c r="H615" s="3" t="s">
        <v>2661</v>
      </c>
      <c r="I615" s="2" t="s">
        <v>1261</v>
      </c>
      <c r="J615" s="2" t="s">
        <v>30</v>
      </c>
      <c r="K615" s="4"/>
      <c r="L615" s="2" t="s">
        <v>2409</v>
      </c>
      <c r="M615" s="2" t="s">
        <v>2662</v>
      </c>
      <c r="N615" s="16" t="s">
        <v>2663</v>
      </c>
    </row>
    <row r="616" spans="1:14" s="2" customFormat="1">
      <c r="A616" s="5" t="s">
        <v>2656</v>
      </c>
      <c r="B616" s="2" t="s">
        <v>49</v>
      </c>
      <c r="C616" s="4"/>
      <c r="D616" s="4"/>
      <c r="E616" s="12" t="s">
        <v>2659</v>
      </c>
      <c r="F616" s="5" t="s">
        <v>2381</v>
      </c>
      <c r="G616" s="16" t="s">
        <v>2665</v>
      </c>
      <c r="H616" s="3" t="s">
        <v>2661</v>
      </c>
      <c r="I616" s="2" t="s">
        <v>1261</v>
      </c>
      <c r="J616" s="2" t="s">
        <v>30</v>
      </c>
      <c r="K616" s="4">
        <v>28906</v>
      </c>
      <c r="L616" s="2" t="s">
        <v>2409</v>
      </c>
      <c r="M616" s="2" t="s">
        <v>2662</v>
      </c>
      <c r="N616" s="5" t="s">
        <v>2663</v>
      </c>
    </row>
    <row r="617" spans="1:14" s="2" customFormat="1">
      <c r="A617" s="5" t="s">
        <v>2676</v>
      </c>
      <c r="B617" s="2" t="s">
        <v>353</v>
      </c>
      <c r="C617" s="2" t="s">
        <v>2677</v>
      </c>
      <c r="D617" s="2" t="s">
        <v>2678</v>
      </c>
      <c r="E617" s="16" t="s">
        <v>2679</v>
      </c>
      <c r="F617" s="5" t="s">
        <v>2381</v>
      </c>
      <c r="G617" s="16" t="s">
        <v>2680</v>
      </c>
      <c r="H617" s="3" t="s">
        <v>2681</v>
      </c>
      <c r="I617" s="2" t="s">
        <v>291</v>
      </c>
      <c r="J617" s="2" t="s">
        <v>30</v>
      </c>
      <c r="K617" s="2">
        <v>27101</v>
      </c>
      <c r="L617" s="2" t="s">
        <v>292</v>
      </c>
      <c r="M617" s="2" t="s">
        <v>2682</v>
      </c>
      <c r="N617" s="16" t="s">
        <v>2683</v>
      </c>
    </row>
    <row r="618" spans="1:14" s="2" customFormat="1">
      <c r="A618" s="5" t="s">
        <v>2676</v>
      </c>
      <c r="B618" s="2" t="s">
        <v>170</v>
      </c>
      <c r="C618" s="2" t="s">
        <v>2686</v>
      </c>
      <c r="D618" s="2" t="s">
        <v>2687</v>
      </c>
      <c r="E618" s="16" t="s">
        <v>2679</v>
      </c>
      <c r="F618" s="5" t="s">
        <v>2381</v>
      </c>
      <c r="G618" s="16" t="s">
        <v>2688</v>
      </c>
      <c r="H618" s="3" t="s">
        <v>2681</v>
      </c>
      <c r="I618" s="2" t="s">
        <v>291</v>
      </c>
      <c r="J618" s="2" t="s">
        <v>30</v>
      </c>
      <c r="K618" s="2">
        <v>27101</v>
      </c>
      <c r="L618" s="2" t="s">
        <v>292</v>
      </c>
      <c r="M618" s="2" t="s">
        <v>2682</v>
      </c>
      <c r="N618" s="16" t="s">
        <v>2683</v>
      </c>
    </row>
    <row r="619" spans="1:14" s="2" customFormat="1">
      <c r="A619" s="5" t="s">
        <v>2676</v>
      </c>
      <c r="B619" s="2" t="s">
        <v>170</v>
      </c>
      <c r="C619" s="2" t="s">
        <v>2523</v>
      </c>
      <c r="D619" s="2" t="s">
        <v>2684</v>
      </c>
      <c r="E619" s="16" t="s">
        <v>2679</v>
      </c>
      <c r="F619" s="5" t="s">
        <v>2381</v>
      </c>
      <c r="G619" s="16" t="s">
        <v>2685</v>
      </c>
      <c r="H619" s="3" t="s">
        <v>2681</v>
      </c>
      <c r="I619" s="2" t="s">
        <v>291</v>
      </c>
      <c r="J619" s="2" t="s">
        <v>30</v>
      </c>
      <c r="K619" s="2">
        <v>27101</v>
      </c>
      <c r="L619" s="2" t="s">
        <v>292</v>
      </c>
      <c r="M619" s="2" t="s">
        <v>2682</v>
      </c>
      <c r="N619" s="16" t="s">
        <v>2683</v>
      </c>
    </row>
    <row r="620" spans="1:14" s="2" customFormat="1">
      <c r="A620" s="5" t="s">
        <v>2689</v>
      </c>
      <c r="B620" s="2" t="s">
        <v>798</v>
      </c>
      <c r="C620" s="2" t="s">
        <v>1033</v>
      </c>
      <c r="D620" s="2" t="s">
        <v>1435</v>
      </c>
      <c r="E620" s="16" t="s">
        <v>2690</v>
      </c>
      <c r="F620" s="5" t="s">
        <v>2381</v>
      </c>
      <c r="G620" s="16" t="s">
        <v>2691</v>
      </c>
      <c r="H620" s="3" t="s">
        <v>2692</v>
      </c>
      <c r="I620" s="2" t="s">
        <v>2693</v>
      </c>
      <c r="J620" s="2" t="s">
        <v>30</v>
      </c>
      <c r="K620" s="2">
        <v>28904</v>
      </c>
      <c r="L620" s="2" t="s">
        <v>2694</v>
      </c>
      <c r="M620" s="2" t="s">
        <v>2695</v>
      </c>
      <c r="N620" s="16" t="s">
        <v>2696</v>
      </c>
    </row>
    <row r="621" spans="1:14" s="2" customFormat="1">
      <c r="A621" s="5" t="s">
        <v>2697</v>
      </c>
      <c r="B621" s="2" t="s">
        <v>170</v>
      </c>
      <c r="C621" s="2" t="s">
        <v>1306</v>
      </c>
      <c r="D621" s="2" t="s">
        <v>409</v>
      </c>
      <c r="E621" s="5" t="str">
        <f>HYPERLINK("https://twitter.com/jdrewjackson?lang=en","@jdrewjackson")</f>
        <v>@jdrewjackson</v>
      </c>
      <c r="F621" s="5" t="s">
        <v>2381</v>
      </c>
      <c r="G621" s="16" t="s">
        <v>2705</v>
      </c>
      <c r="H621" s="3" t="s">
        <v>2700</v>
      </c>
      <c r="I621" s="2" t="s">
        <v>2701</v>
      </c>
      <c r="J621" s="2" t="s">
        <v>30</v>
      </c>
      <c r="K621" s="2">
        <v>27520</v>
      </c>
      <c r="L621" s="2" t="s">
        <v>2702</v>
      </c>
      <c r="M621" s="2" t="s">
        <v>2706</v>
      </c>
      <c r="N621" s="16" t="s">
        <v>2704</v>
      </c>
    </row>
    <row r="622" spans="1:14" s="2" customFormat="1">
      <c r="A622" s="5" t="s">
        <v>2697</v>
      </c>
      <c r="B622" s="2" t="s">
        <v>90</v>
      </c>
      <c r="C622" s="2" t="s">
        <v>856</v>
      </c>
      <c r="D622" s="2" t="s">
        <v>2698</v>
      </c>
      <c r="E622" s="5" t="str">
        <f>HYPERLINK("https://twitter.com/ScottBolejack","@ScottBolejack")</f>
        <v>@ScottBolejack</v>
      </c>
      <c r="F622" s="5" t="s">
        <v>2381</v>
      </c>
      <c r="G622" s="16" t="s">
        <v>2699</v>
      </c>
      <c r="H622" s="3" t="s">
        <v>2700</v>
      </c>
      <c r="I622" s="2" t="s">
        <v>2701</v>
      </c>
      <c r="J622" s="2" t="s">
        <v>30</v>
      </c>
      <c r="K622" s="2">
        <v>27520</v>
      </c>
      <c r="L622" s="2" t="s">
        <v>2702</v>
      </c>
      <c r="M622" s="2" t="s">
        <v>2703</v>
      </c>
      <c r="N622" s="16" t="s">
        <v>2704</v>
      </c>
    </row>
    <row r="623" spans="1:14" s="2" customFormat="1">
      <c r="A623" s="5" t="s">
        <v>2707</v>
      </c>
      <c r="B623" s="2" t="s">
        <v>170</v>
      </c>
      <c r="C623" s="2" t="s">
        <v>867</v>
      </c>
      <c r="D623" s="2" t="s">
        <v>2404</v>
      </c>
      <c r="E623" s="12" t="s">
        <v>5195</v>
      </c>
      <c r="F623" s="5" t="s">
        <v>2381</v>
      </c>
      <c r="G623" s="5" t="s">
        <v>2708</v>
      </c>
      <c r="H623" s="3" t="s">
        <v>2709</v>
      </c>
      <c r="I623" s="2" t="s">
        <v>2710</v>
      </c>
      <c r="J623" s="2" t="s">
        <v>30</v>
      </c>
      <c r="K623" s="2">
        <v>27012</v>
      </c>
      <c r="L623" s="2" t="s">
        <v>292</v>
      </c>
      <c r="M623" s="2" t="s">
        <v>2711</v>
      </c>
      <c r="N623" s="16" t="s">
        <v>2712</v>
      </c>
    </row>
    <row r="624" spans="1:14" s="2" customFormat="1">
      <c r="A624" s="5" t="s">
        <v>2713</v>
      </c>
      <c r="B624" s="2" t="s">
        <v>170</v>
      </c>
      <c r="C624" s="2" t="s">
        <v>2720</v>
      </c>
      <c r="D624" s="2" t="s">
        <v>2488</v>
      </c>
      <c r="E624" s="12" t="s">
        <v>5195</v>
      </c>
      <c r="F624" s="5" t="s">
        <v>2381</v>
      </c>
      <c r="G624" s="16" t="s">
        <v>2721</v>
      </c>
      <c r="H624" s="3" t="s">
        <v>2716</v>
      </c>
      <c r="I624" s="2" t="s">
        <v>2717</v>
      </c>
      <c r="J624" s="2" t="s">
        <v>30</v>
      </c>
      <c r="K624" s="2">
        <v>27954</v>
      </c>
      <c r="L624" s="2" t="s">
        <v>1803</v>
      </c>
      <c r="M624" s="2" t="s">
        <v>2718</v>
      </c>
      <c r="N624" s="16" t="s">
        <v>2719</v>
      </c>
    </row>
    <row r="625" spans="1:14" s="2" customFormat="1">
      <c r="A625" s="5" t="s">
        <v>2713</v>
      </c>
      <c r="B625" s="2" t="s">
        <v>170</v>
      </c>
      <c r="C625" s="2" t="s">
        <v>2722</v>
      </c>
      <c r="D625" s="2" t="s">
        <v>2723</v>
      </c>
      <c r="E625" s="12" t="s">
        <v>5195</v>
      </c>
      <c r="F625" s="5" t="s">
        <v>2381</v>
      </c>
      <c r="G625" s="16" t="s">
        <v>2724</v>
      </c>
      <c r="H625" s="3" t="s">
        <v>2716</v>
      </c>
      <c r="I625" s="2" t="s">
        <v>2717</v>
      </c>
      <c r="J625" s="2" t="s">
        <v>30</v>
      </c>
      <c r="K625" s="2">
        <v>27954</v>
      </c>
      <c r="L625" s="2" t="s">
        <v>1803</v>
      </c>
      <c r="M625" s="2" t="s">
        <v>2718</v>
      </c>
      <c r="N625" s="5" t="s">
        <v>2719</v>
      </c>
    </row>
    <row r="626" spans="1:14" s="2" customFormat="1">
      <c r="A626" s="5" t="s">
        <v>2713</v>
      </c>
      <c r="B626" s="2" t="s">
        <v>170</v>
      </c>
      <c r="C626" s="2" t="s">
        <v>2725</v>
      </c>
      <c r="D626" s="2" t="s">
        <v>2726</v>
      </c>
      <c r="E626" s="12" t="s">
        <v>5195</v>
      </c>
      <c r="F626" s="5" t="s">
        <v>2381</v>
      </c>
      <c r="G626" s="16" t="s">
        <v>2727</v>
      </c>
      <c r="H626" s="3" t="s">
        <v>2716</v>
      </c>
      <c r="I626" s="2" t="s">
        <v>2717</v>
      </c>
      <c r="J626" s="2" t="s">
        <v>30</v>
      </c>
      <c r="K626" s="2">
        <v>27954</v>
      </c>
      <c r="L626" s="2" t="s">
        <v>1803</v>
      </c>
      <c r="M626" s="2" t="s">
        <v>2718</v>
      </c>
      <c r="N626" s="5" t="s">
        <v>2719</v>
      </c>
    </row>
    <row r="627" spans="1:14" s="2" customFormat="1">
      <c r="A627" s="5" t="s">
        <v>2713</v>
      </c>
      <c r="B627" s="2" t="s">
        <v>673</v>
      </c>
      <c r="C627" s="2" t="s">
        <v>2260</v>
      </c>
      <c r="D627" s="2" t="s">
        <v>2714</v>
      </c>
      <c r="E627" s="12" t="s">
        <v>5195</v>
      </c>
      <c r="F627" s="5" t="s">
        <v>2381</v>
      </c>
      <c r="G627" s="16" t="s">
        <v>2715</v>
      </c>
      <c r="H627" s="3" t="s">
        <v>2716</v>
      </c>
      <c r="I627" s="2" t="s">
        <v>2717</v>
      </c>
      <c r="J627" s="2" t="s">
        <v>30</v>
      </c>
      <c r="K627" s="2">
        <v>27954</v>
      </c>
      <c r="L627" s="2" t="s">
        <v>1803</v>
      </c>
      <c r="M627" s="2" t="s">
        <v>2718</v>
      </c>
      <c r="N627" s="5" t="s">
        <v>2719</v>
      </c>
    </row>
    <row r="628" spans="1:14" s="2" customFormat="1">
      <c r="A628" s="5" t="s">
        <v>2728</v>
      </c>
      <c r="B628" s="2" t="s">
        <v>170</v>
      </c>
      <c r="C628" s="4" t="s">
        <v>2738</v>
      </c>
      <c r="D628" s="4" t="s">
        <v>2739</v>
      </c>
      <c r="E628" s="16" t="s">
        <v>5196</v>
      </c>
      <c r="F628" s="5" t="s">
        <v>2381</v>
      </c>
      <c r="G628" s="16" t="s">
        <v>2740</v>
      </c>
      <c r="H628" s="2" t="s">
        <v>2733</v>
      </c>
      <c r="I628" s="2" t="s">
        <v>2734</v>
      </c>
      <c r="J628" s="2" t="s">
        <v>30</v>
      </c>
      <c r="K628" s="2">
        <v>27573</v>
      </c>
      <c r="L628" s="2" t="s">
        <v>2735</v>
      </c>
      <c r="M628" s="2" t="s">
        <v>2736</v>
      </c>
      <c r="N628" s="16" t="s">
        <v>2737</v>
      </c>
    </row>
    <row r="629" spans="1:14" s="2" customFormat="1">
      <c r="A629" s="5" t="s">
        <v>2728</v>
      </c>
      <c r="B629" s="2" t="s">
        <v>798</v>
      </c>
      <c r="C629" s="2" t="s">
        <v>2729</v>
      </c>
      <c r="D629" s="2" t="s">
        <v>2730</v>
      </c>
      <c r="E629" s="16" t="s">
        <v>2731</v>
      </c>
      <c r="F629" s="5" t="s">
        <v>2381</v>
      </c>
      <c r="G629" s="16" t="s">
        <v>2732</v>
      </c>
      <c r="H629" s="3" t="s">
        <v>2733</v>
      </c>
      <c r="I629" s="2" t="s">
        <v>2734</v>
      </c>
      <c r="J629" s="2" t="s">
        <v>30</v>
      </c>
      <c r="K629" s="2">
        <v>27573</v>
      </c>
      <c r="L629" s="2" t="s">
        <v>2735</v>
      </c>
      <c r="M629" s="2" t="s">
        <v>2736</v>
      </c>
      <c r="N629" s="16" t="s">
        <v>2737</v>
      </c>
    </row>
    <row r="630" spans="1:14" s="2" customFormat="1">
      <c r="A630" s="5" t="s">
        <v>2741</v>
      </c>
      <c r="B630" s="2" t="s">
        <v>353</v>
      </c>
      <c r="C630" s="2" t="s">
        <v>2751</v>
      </c>
      <c r="D630" s="2" t="s">
        <v>2752</v>
      </c>
      <c r="E630" s="12" t="s">
        <v>5195</v>
      </c>
      <c r="F630" s="5" t="s">
        <v>2381</v>
      </c>
      <c r="G630" s="16" t="s">
        <v>2753</v>
      </c>
      <c r="H630" s="3" t="s">
        <v>2744</v>
      </c>
      <c r="I630" s="2" t="s">
        <v>2745</v>
      </c>
      <c r="J630" s="2" t="s">
        <v>30</v>
      </c>
      <c r="K630" s="2">
        <v>28717</v>
      </c>
      <c r="L630" s="2" t="s">
        <v>409</v>
      </c>
      <c r="M630" s="2" t="s">
        <v>2754</v>
      </c>
      <c r="N630" s="16" t="s">
        <v>2747</v>
      </c>
    </row>
    <row r="631" spans="1:14" s="2" customFormat="1">
      <c r="A631" s="5" t="s">
        <v>2741</v>
      </c>
      <c r="B631" s="2" t="s">
        <v>90</v>
      </c>
      <c r="C631" s="2" t="s">
        <v>2186</v>
      </c>
      <c r="D631" s="2" t="s">
        <v>2742</v>
      </c>
      <c r="E631" s="12" t="s">
        <v>5195</v>
      </c>
      <c r="F631" s="5" t="s">
        <v>2381</v>
      </c>
      <c r="G631" s="16" t="s">
        <v>2743</v>
      </c>
      <c r="H631" s="3" t="s">
        <v>2744</v>
      </c>
      <c r="I631" s="2" t="s">
        <v>2745</v>
      </c>
      <c r="J631" s="2" t="s">
        <v>30</v>
      </c>
      <c r="K631" s="2">
        <v>28717</v>
      </c>
      <c r="L631" s="2" t="s">
        <v>409</v>
      </c>
      <c r="M631" s="2" t="s">
        <v>2746</v>
      </c>
      <c r="N631" s="16" t="s">
        <v>2747</v>
      </c>
    </row>
    <row r="632" spans="1:14" s="2" customFormat="1">
      <c r="A632" s="5" t="s">
        <v>2741</v>
      </c>
      <c r="B632" s="2" t="s">
        <v>49</v>
      </c>
      <c r="C632" s="4"/>
      <c r="D632" s="4"/>
      <c r="E632" s="12" t="s">
        <v>5195</v>
      </c>
      <c r="F632" s="5" t="s">
        <v>2381</v>
      </c>
      <c r="G632" s="16" t="s">
        <v>2748</v>
      </c>
      <c r="H632" s="3" t="s">
        <v>2749</v>
      </c>
      <c r="I632" s="2" t="s">
        <v>2745</v>
      </c>
      <c r="J632" s="2" t="s">
        <v>30</v>
      </c>
      <c r="K632" s="2">
        <v>28717</v>
      </c>
      <c r="L632" s="2" t="s">
        <v>409</v>
      </c>
      <c r="M632" s="2" t="s">
        <v>2750</v>
      </c>
      <c r="N632" s="16" t="s">
        <v>2747</v>
      </c>
    </row>
    <row r="633" spans="1:14" s="2" customFormat="1">
      <c r="A633" s="5" t="s">
        <v>2755</v>
      </c>
      <c r="B633" s="2" t="s">
        <v>129</v>
      </c>
      <c r="C633" s="2" t="s">
        <v>1174</v>
      </c>
      <c r="D633" s="2" t="s">
        <v>2762</v>
      </c>
      <c r="E633" s="12" t="s">
        <v>5195</v>
      </c>
      <c r="F633" s="5" t="s">
        <v>2381</v>
      </c>
      <c r="G633" s="5" t="s">
        <v>2763</v>
      </c>
      <c r="H633" s="3" t="s">
        <v>2757</v>
      </c>
      <c r="I633" s="2" t="s">
        <v>2758</v>
      </c>
      <c r="J633" s="2" t="s">
        <v>30</v>
      </c>
      <c r="K633" s="2">
        <v>27028</v>
      </c>
      <c r="L633" s="2" t="s">
        <v>2759</v>
      </c>
      <c r="M633" s="2" t="s">
        <v>2760</v>
      </c>
      <c r="N633" s="16" t="s">
        <v>2761</v>
      </c>
    </row>
    <row r="634" spans="1:14" s="2" customFormat="1">
      <c r="A634" s="5" t="s">
        <v>2755</v>
      </c>
      <c r="B634" s="2" t="s">
        <v>49</v>
      </c>
      <c r="C634" s="4"/>
      <c r="D634" s="4"/>
      <c r="E634" s="12" t="s">
        <v>5195</v>
      </c>
      <c r="F634" s="5" t="s">
        <v>2381</v>
      </c>
      <c r="G634" s="16" t="s">
        <v>2756</v>
      </c>
      <c r="H634" s="3" t="s">
        <v>2757</v>
      </c>
      <c r="I634" s="2" t="s">
        <v>2758</v>
      </c>
      <c r="J634" s="2" t="s">
        <v>30</v>
      </c>
      <c r="K634" s="2">
        <v>27028</v>
      </c>
      <c r="L634" s="2" t="s">
        <v>2759</v>
      </c>
      <c r="M634" s="2" t="s">
        <v>2760</v>
      </c>
      <c r="N634" s="16" t="s">
        <v>2761</v>
      </c>
    </row>
    <row r="635" spans="1:14" s="2" customFormat="1">
      <c r="A635" s="5" t="s">
        <v>2764</v>
      </c>
      <c r="B635" s="2" t="s">
        <v>1178</v>
      </c>
      <c r="C635" s="2" t="s">
        <v>2765</v>
      </c>
      <c r="D635" s="2" t="s">
        <v>2766</v>
      </c>
      <c r="E635" s="12" t="s">
        <v>2767</v>
      </c>
      <c r="F635" s="5" t="s">
        <v>2381</v>
      </c>
      <c r="G635" s="16" t="s">
        <v>2768</v>
      </c>
      <c r="H635" s="3" t="s">
        <v>2769</v>
      </c>
      <c r="I635" s="2" t="s">
        <v>2770</v>
      </c>
      <c r="J635" s="2" t="s">
        <v>30</v>
      </c>
      <c r="K635" s="2">
        <v>27239</v>
      </c>
      <c r="L635" s="2" t="s">
        <v>861</v>
      </c>
      <c r="M635" s="2" t="s">
        <v>2771</v>
      </c>
      <c r="N635" s="16" t="s">
        <v>2772</v>
      </c>
    </row>
    <row r="636" spans="1:14" s="2" customFormat="1">
      <c r="A636" s="5" t="s">
        <v>2764</v>
      </c>
      <c r="B636" s="2" t="s">
        <v>353</v>
      </c>
      <c r="C636" s="4" t="s">
        <v>143</v>
      </c>
      <c r="D636" s="4" t="s">
        <v>2775</v>
      </c>
      <c r="E636" s="12" t="s">
        <v>2767</v>
      </c>
      <c r="F636" s="5" t="s">
        <v>2381</v>
      </c>
      <c r="G636" s="16" t="s">
        <v>2768</v>
      </c>
      <c r="H636" s="3" t="s">
        <v>2769</v>
      </c>
      <c r="I636" s="2" t="s">
        <v>2770</v>
      </c>
      <c r="J636" s="2" t="s">
        <v>30</v>
      </c>
      <c r="K636" s="2">
        <v>27239</v>
      </c>
      <c r="L636" s="2" t="s">
        <v>861</v>
      </c>
      <c r="M636" s="2" t="s">
        <v>2771</v>
      </c>
      <c r="N636" s="16" t="s">
        <v>2772</v>
      </c>
    </row>
    <row r="637" spans="1:14" s="2" customFormat="1">
      <c r="A637" s="5" t="s">
        <v>2764</v>
      </c>
      <c r="B637" s="2" t="s">
        <v>129</v>
      </c>
      <c r="C637" s="2" t="s">
        <v>2773</v>
      </c>
      <c r="D637" s="2" t="s">
        <v>2774</v>
      </c>
      <c r="E637" s="12" t="s">
        <v>2767</v>
      </c>
      <c r="F637" s="5" t="s">
        <v>2381</v>
      </c>
      <c r="G637" s="16" t="s">
        <v>2768</v>
      </c>
      <c r="H637" s="3" t="s">
        <v>2769</v>
      </c>
      <c r="I637" s="2" t="s">
        <v>2770</v>
      </c>
      <c r="J637" s="2" t="s">
        <v>30</v>
      </c>
      <c r="K637" s="2">
        <v>27239</v>
      </c>
      <c r="L637" s="2" t="s">
        <v>861</v>
      </c>
      <c r="M637" s="2" t="s">
        <v>2771</v>
      </c>
      <c r="N637" s="16" t="s">
        <v>2772</v>
      </c>
    </row>
    <row r="638" spans="1:14" s="2" customFormat="1">
      <c r="A638" s="5" t="s">
        <v>2776</v>
      </c>
      <c r="B638" s="2" t="s">
        <v>2786</v>
      </c>
      <c r="C638" s="4" t="s">
        <v>2787</v>
      </c>
      <c r="D638" s="4" t="s">
        <v>2788</v>
      </c>
      <c r="E638" s="12" t="s">
        <v>5195</v>
      </c>
      <c r="F638" s="5" t="s">
        <v>2381</v>
      </c>
      <c r="G638" s="16" t="s">
        <v>2789</v>
      </c>
      <c r="H638" s="3" t="s">
        <v>2781</v>
      </c>
      <c r="I638" s="2" t="s">
        <v>2782</v>
      </c>
      <c r="J638" s="2" t="s">
        <v>30</v>
      </c>
      <c r="K638" s="2">
        <v>28349</v>
      </c>
      <c r="L638" s="2" t="s">
        <v>2783</v>
      </c>
      <c r="M638" s="2" t="s">
        <v>2784</v>
      </c>
      <c r="N638" s="16" t="s">
        <v>2785</v>
      </c>
    </row>
    <row r="639" spans="1:14" s="2" customFormat="1">
      <c r="A639" s="5" t="s">
        <v>2776</v>
      </c>
      <c r="B639" s="2" t="s">
        <v>353</v>
      </c>
      <c r="C639" s="2" t="s">
        <v>630</v>
      </c>
      <c r="D639" s="2" t="s">
        <v>2791</v>
      </c>
      <c r="E639" s="12" t="s">
        <v>5195</v>
      </c>
      <c r="F639" s="5" t="s">
        <v>2381</v>
      </c>
      <c r="G639" s="16" t="s">
        <v>2792</v>
      </c>
      <c r="H639" s="3" t="s">
        <v>2781</v>
      </c>
      <c r="I639" s="2" t="s">
        <v>2782</v>
      </c>
      <c r="J639" s="2" t="s">
        <v>30</v>
      </c>
      <c r="K639" s="2">
        <v>28349</v>
      </c>
      <c r="L639" s="2" t="s">
        <v>2783</v>
      </c>
      <c r="M639" s="2" t="s">
        <v>2784</v>
      </c>
      <c r="N639" s="5" t="s">
        <v>2785</v>
      </c>
    </row>
    <row r="640" spans="1:14" s="2" customFormat="1">
      <c r="A640" s="5" t="s">
        <v>2776</v>
      </c>
      <c r="B640" s="2" t="s">
        <v>2777</v>
      </c>
      <c r="C640" s="2" t="s">
        <v>2778</v>
      </c>
      <c r="D640" s="2" t="s">
        <v>2779</v>
      </c>
      <c r="E640" s="12" t="s">
        <v>5195</v>
      </c>
      <c r="F640" s="5" t="s">
        <v>2381</v>
      </c>
      <c r="G640" s="16" t="s">
        <v>2780</v>
      </c>
      <c r="H640" s="3" t="s">
        <v>2781</v>
      </c>
      <c r="I640" s="2" t="s">
        <v>2782</v>
      </c>
      <c r="J640" s="2" t="s">
        <v>30</v>
      </c>
      <c r="K640" s="2">
        <v>28349</v>
      </c>
      <c r="L640" s="2" t="s">
        <v>2783</v>
      </c>
      <c r="M640" s="2" t="s">
        <v>2784</v>
      </c>
      <c r="N640" s="5" t="s">
        <v>2785</v>
      </c>
    </row>
    <row r="641" spans="1:14" s="2" customFormat="1">
      <c r="A641" s="5" t="s">
        <v>2776</v>
      </c>
      <c r="B641" s="2" t="s">
        <v>2793</v>
      </c>
      <c r="C641" s="2" t="s">
        <v>2778</v>
      </c>
      <c r="D641" s="2" t="s">
        <v>2779</v>
      </c>
      <c r="E641" s="12" t="s">
        <v>5195</v>
      </c>
      <c r="F641" s="5" t="s">
        <v>2381</v>
      </c>
      <c r="G641" s="16" t="s">
        <v>2794</v>
      </c>
      <c r="H641" s="3" t="s">
        <v>2781</v>
      </c>
      <c r="I641" s="2" t="s">
        <v>2782</v>
      </c>
      <c r="J641" s="2" t="s">
        <v>30</v>
      </c>
      <c r="K641" s="2">
        <v>28349</v>
      </c>
      <c r="L641" s="2" t="s">
        <v>2783</v>
      </c>
      <c r="M641" s="2" t="s">
        <v>2784</v>
      </c>
      <c r="N641" s="5" t="s">
        <v>2785</v>
      </c>
    </row>
    <row r="642" spans="1:14" s="2" customFormat="1">
      <c r="A642" s="5" t="s">
        <v>2776</v>
      </c>
      <c r="B642" s="2" t="s">
        <v>49</v>
      </c>
      <c r="C642" s="4"/>
      <c r="D642" s="4"/>
      <c r="E642" s="12" t="s">
        <v>5195</v>
      </c>
      <c r="F642" s="5" t="s">
        <v>2381</v>
      </c>
      <c r="G642" s="16" t="s">
        <v>2790</v>
      </c>
      <c r="H642" s="3" t="s">
        <v>2781</v>
      </c>
      <c r="I642" s="2" t="s">
        <v>2782</v>
      </c>
      <c r="J642" s="2" t="s">
        <v>30</v>
      </c>
      <c r="K642" s="2">
        <v>28349</v>
      </c>
      <c r="L642" s="2" t="s">
        <v>2783</v>
      </c>
      <c r="M642" s="2" t="s">
        <v>2784</v>
      </c>
      <c r="N642" s="16" t="s">
        <v>2785</v>
      </c>
    </row>
    <row r="643" spans="1:14" s="2" customFormat="1">
      <c r="A643" s="5" t="s">
        <v>2795</v>
      </c>
      <c r="B643" s="2" t="s">
        <v>49</v>
      </c>
      <c r="C643" s="4"/>
      <c r="D643" s="4"/>
      <c r="E643" s="12" t="s">
        <v>2796</v>
      </c>
      <c r="F643" s="5" t="s">
        <v>2381</v>
      </c>
      <c r="G643" s="16" t="s">
        <v>1208</v>
      </c>
      <c r="H643" s="3" t="s">
        <v>2797</v>
      </c>
      <c r="I643" s="2" t="s">
        <v>2798</v>
      </c>
      <c r="J643" s="2" t="s">
        <v>30</v>
      </c>
      <c r="K643" s="2">
        <v>28302</v>
      </c>
      <c r="L643" s="2" t="s">
        <v>227</v>
      </c>
      <c r="M643" s="2" t="s">
        <v>2799</v>
      </c>
      <c r="N643" s="16" t="s">
        <v>2800</v>
      </c>
    </row>
    <row r="644" spans="1:14" s="2" customFormat="1">
      <c r="A644" s="5" t="s">
        <v>2801</v>
      </c>
      <c r="B644" s="2" t="s">
        <v>353</v>
      </c>
      <c r="C644" s="4" t="s">
        <v>2810</v>
      </c>
      <c r="D644" s="4" t="s">
        <v>1211</v>
      </c>
      <c r="E644" s="12" t="s">
        <v>2804</v>
      </c>
      <c r="F644" s="5" t="s">
        <v>2381</v>
      </c>
      <c r="G644" s="16" t="s">
        <v>2811</v>
      </c>
      <c r="H644" s="3" t="s">
        <v>2806</v>
      </c>
      <c r="I644" s="2" t="s">
        <v>2807</v>
      </c>
      <c r="J644" s="2" t="s">
        <v>30</v>
      </c>
      <c r="K644" s="2">
        <v>28621</v>
      </c>
      <c r="L644" s="2" t="s">
        <v>1201</v>
      </c>
      <c r="M644" s="2" t="s">
        <v>2808</v>
      </c>
      <c r="N644" s="5" t="s">
        <v>2809</v>
      </c>
    </row>
    <row r="645" spans="1:14" s="2" customFormat="1">
      <c r="A645" s="5" t="s">
        <v>2801</v>
      </c>
      <c r="B645" s="2" t="s">
        <v>90</v>
      </c>
      <c r="C645" s="4" t="s">
        <v>2802</v>
      </c>
      <c r="D645" s="4" t="s">
        <v>2803</v>
      </c>
      <c r="E645" s="12" t="s">
        <v>2804</v>
      </c>
      <c r="F645" s="5" t="s">
        <v>2381</v>
      </c>
      <c r="G645" s="16" t="s">
        <v>2805</v>
      </c>
      <c r="H645" s="3" t="s">
        <v>2806</v>
      </c>
      <c r="I645" s="2" t="s">
        <v>2807</v>
      </c>
      <c r="J645" s="2" t="s">
        <v>30</v>
      </c>
      <c r="K645" s="2">
        <v>28621</v>
      </c>
      <c r="L645" s="2" t="s">
        <v>1201</v>
      </c>
      <c r="M645" s="2" t="s">
        <v>2808</v>
      </c>
      <c r="N645" s="16" t="s">
        <v>2809</v>
      </c>
    </row>
    <row r="646" spans="1:14" s="2" customFormat="1">
      <c r="A646" s="5" t="s">
        <v>2812</v>
      </c>
      <c r="B646" s="2" t="s">
        <v>798</v>
      </c>
      <c r="C646" s="2" t="s">
        <v>2813</v>
      </c>
      <c r="D646" s="2" t="s">
        <v>2814</v>
      </c>
      <c r="E646" s="16" t="s">
        <v>2815</v>
      </c>
      <c r="F646" s="5" t="s">
        <v>2381</v>
      </c>
      <c r="G646" s="16" t="s">
        <v>2816</v>
      </c>
      <c r="H646" s="2" t="s">
        <v>2817</v>
      </c>
      <c r="I646" s="2" t="s">
        <v>2818</v>
      </c>
      <c r="J646" s="2" t="s">
        <v>30</v>
      </c>
      <c r="K646" s="2">
        <v>27828</v>
      </c>
      <c r="L646" s="2" t="s">
        <v>158</v>
      </c>
      <c r="M646" s="2" t="s">
        <v>2819</v>
      </c>
      <c r="N646" s="16" t="s">
        <v>2820</v>
      </c>
    </row>
    <row r="647" spans="1:14" s="2" customFormat="1">
      <c r="A647" s="5" t="s">
        <v>2812</v>
      </c>
      <c r="B647" s="2" t="s">
        <v>170</v>
      </c>
      <c r="C647" s="2" t="s">
        <v>2579</v>
      </c>
      <c r="D647" s="2" t="s">
        <v>1608</v>
      </c>
      <c r="E647" s="16" t="s">
        <v>2815</v>
      </c>
      <c r="F647" s="5" t="s">
        <v>2381</v>
      </c>
      <c r="G647" s="16" t="s">
        <v>2822</v>
      </c>
      <c r="H647" s="2" t="s">
        <v>2817</v>
      </c>
      <c r="I647" s="2" t="s">
        <v>2818</v>
      </c>
      <c r="J647" s="2" t="s">
        <v>30</v>
      </c>
      <c r="K647" s="2">
        <v>27828</v>
      </c>
      <c r="L647" s="2" t="s">
        <v>158</v>
      </c>
      <c r="M647" s="2" t="s">
        <v>2819</v>
      </c>
      <c r="N647" s="16" t="s">
        <v>2820</v>
      </c>
    </row>
    <row r="648" spans="1:14" s="2" customFormat="1">
      <c r="A648" s="5" t="s">
        <v>2812</v>
      </c>
      <c r="B648" s="2" t="s">
        <v>2821</v>
      </c>
      <c r="C648" s="2" t="s">
        <v>1607</v>
      </c>
      <c r="D648" s="2" t="s">
        <v>1608</v>
      </c>
      <c r="E648" s="16" t="s">
        <v>2815</v>
      </c>
      <c r="F648" s="5" t="s">
        <v>2381</v>
      </c>
      <c r="G648" s="16" t="s">
        <v>2479</v>
      </c>
      <c r="H648" s="2" t="s">
        <v>2817</v>
      </c>
      <c r="I648" s="2" t="s">
        <v>2818</v>
      </c>
      <c r="J648" s="2" t="s">
        <v>30</v>
      </c>
      <c r="K648" s="2">
        <v>27828</v>
      </c>
      <c r="L648" s="2" t="s">
        <v>158</v>
      </c>
      <c r="M648" s="2" t="s">
        <v>2819</v>
      </c>
      <c r="N648" s="16" t="s">
        <v>2820</v>
      </c>
    </row>
    <row r="649" spans="1:14" s="2" customFormat="1">
      <c r="A649" s="5" t="s">
        <v>2823</v>
      </c>
      <c r="B649" s="2" t="s">
        <v>170</v>
      </c>
      <c r="C649" s="2" t="s">
        <v>618</v>
      </c>
      <c r="D649" s="2" t="s">
        <v>2832</v>
      </c>
      <c r="E649" s="12" t="s">
        <v>5195</v>
      </c>
      <c r="F649" s="5" t="s">
        <v>2381</v>
      </c>
      <c r="G649" s="16" t="s">
        <v>2826</v>
      </c>
      <c r="H649" s="3" t="s">
        <v>2827</v>
      </c>
      <c r="I649" s="2" t="s">
        <v>190</v>
      </c>
      <c r="J649" s="2" t="s">
        <v>30</v>
      </c>
      <c r="K649" s="2">
        <v>28311</v>
      </c>
      <c r="L649" s="2" t="s">
        <v>191</v>
      </c>
      <c r="M649" s="2" t="s">
        <v>2828</v>
      </c>
      <c r="N649" s="16" t="s">
        <v>2829</v>
      </c>
    </row>
    <row r="650" spans="1:14" s="2" customFormat="1">
      <c r="A650" s="5" t="s">
        <v>2823</v>
      </c>
      <c r="B650" s="2" t="s">
        <v>353</v>
      </c>
      <c r="C650" s="2" t="s">
        <v>2830</v>
      </c>
      <c r="D650" s="2" t="s">
        <v>491</v>
      </c>
      <c r="E650" s="12" t="s">
        <v>5195</v>
      </c>
      <c r="F650" s="5" t="s">
        <v>2381</v>
      </c>
      <c r="G650" s="16" t="s">
        <v>2831</v>
      </c>
      <c r="H650" s="3" t="s">
        <v>2827</v>
      </c>
      <c r="I650" s="2" t="s">
        <v>190</v>
      </c>
      <c r="J650" s="2" t="s">
        <v>30</v>
      </c>
      <c r="K650" s="2">
        <v>28311</v>
      </c>
      <c r="L650" s="2" t="s">
        <v>191</v>
      </c>
      <c r="M650" s="2" t="s">
        <v>2828</v>
      </c>
      <c r="N650" s="16" t="s">
        <v>2829</v>
      </c>
    </row>
    <row r="651" spans="1:14" s="2" customFormat="1">
      <c r="A651" s="5" t="s">
        <v>2823</v>
      </c>
      <c r="B651" s="2" t="s">
        <v>90</v>
      </c>
      <c r="C651" s="2" t="s">
        <v>2824</v>
      </c>
      <c r="D651" s="2" t="s">
        <v>2825</v>
      </c>
      <c r="E651" s="12" t="s">
        <v>5195</v>
      </c>
      <c r="F651" s="5" t="s">
        <v>2381</v>
      </c>
      <c r="G651" s="16" t="s">
        <v>2826</v>
      </c>
      <c r="H651" s="3" t="s">
        <v>2827</v>
      </c>
      <c r="I651" s="2" t="s">
        <v>190</v>
      </c>
      <c r="J651" s="2" t="s">
        <v>30</v>
      </c>
      <c r="K651" s="2">
        <v>28311</v>
      </c>
      <c r="L651" s="2" t="s">
        <v>191</v>
      </c>
      <c r="M651" s="2" t="s">
        <v>2828</v>
      </c>
      <c r="N651" s="5" t="s">
        <v>2829</v>
      </c>
    </row>
    <row r="652" spans="1:14" s="2" customFormat="1">
      <c r="A652" s="5" t="s">
        <v>2833</v>
      </c>
      <c r="B652" s="2" t="s">
        <v>353</v>
      </c>
      <c r="C652" s="2" t="s">
        <v>1174</v>
      </c>
      <c r="D652" s="2" t="s">
        <v>2834</v>
      </c>
      <c r="E652" s="12" t="s">
        <v>5195</v>
      </c>
      <c r="F652" s="5" t="s">
        <v>2381</v>
      </c>
      <c r="G652" s="16" t="s">
        <v>2835</v>
      </c>
      <c r="H652" s="3" t="s">
        <v>2836</v>
      </c>
      <c r="I652" s="2" t="s">
        <v>2837</v>
      </c>
      <c r="J652" s="2" t="s">
        <v>30</v>
      </c>
      <c r="K652" s="2">
        <v>27504</v>
      </c>
      <c r="L652" s="2" t="s">
        <v>2702</v>
      </c>
      <c r="M652" s="2" t="s">
        <v>2838</v>
      </c>
      <c r="N652" s="16" t="s">
        <v>2839</v>
      </c>
    </row>
    <row r="653" spans="1:14" s="2" customFormat="1">
      <c r="A653" s="5" t="s">
        <v>2840</v>
      </c>
      <c r="B653" s="2" t="s">
        <v>90</v>
      </c>
      <c r="C653" s="2" t="s">
        <v>1664</v>
      </c>
      <c r="D653" s="2" t="s">
        <v>2841</v>
      </c>
      <c r="E653" s="10" t="s">
        <v>5195</v>
      </c>
      <c r="F653" s="5" t="s">
        <v>2381</v>
      </c>
      <c r="G653" s="16" t="s">
        <v>2842</v>
      </c>
      <c r="H653" s="3" t="s">
        <v>2843</v>
      </c>
      <c r="I653" s="2" t="s">
        <v>2844</v>
      </c>
      <c r="J653" s="2" t="s">
        <v>30</v>
      </c>
      <c r="K653" s="2">
        <v>28744</v>
      </c>
      <c r="L653" s="2" t="s">
        <v>2845</v>
      </c>
      <c r="M653" s="2" t="s">
        <v>2846</v>
      </c>
      <c r="N653" s="16" t="s">
        <v>2847</v>
      </c>
    </row>
    <row r="654" spans="1:14" s="2" customFormat="1">
      <c r="A654" s="5" t="s">
        <v>2840</v>
      </c>
      <c r="B654" s="2" t="s">
        <v>353</v>
      </c>
      <c r="C654" s="2" t="s">
        <v>957</v>
      </c>
      <c r="D654" s="2" t="s">
        <v>2850</v>
      </c>
      <c r="E654" s="10" t="s">
        <v>5195</v>
      </c>
      <c r="F654" s="5" t="s">
        <v>2381</v>
      </c>
      <c r="G654" s="16" t="s">
        <v>2851</v>
      </c>
      <c r="H654" s="2" t="s">
        <v>2843</v>
      </c>
      <c r="I654" s="2" t="s">
        <v>2844</v>
      </c>
      <c r="J654" s="2" t="s">
        <v>30</v>
      </c>
      <c r="K654" s="2">
        <v>28744</v>
      </c>
      <c r="L654" s="2" t="s">
        <v>2845</v>
      </c>
      <c r="M654" s="2" t="s">
        <v>2846</v>
      </c>
      <c r="N654" s="16" t="s">
        <v>2847</v>
      </c>
    </row>
    <row r="655" spans="1:14" s="2" customFormat="1">
      <c r="A655" s="5" t="s">
        <v>2840</v>
      </c>
      <c r="B655" s="2" t="s">
        <v>138</v>
      </c>
      <c r="C655" s="2" t="s">
        <v>757</v>
      </c>
      <c r="D655" s="2" t="s">
        <v>2848</v>
      </c>
      <c r="E655" s="10" t="s">
        <v>5195</v>
      </c>
      <c r="F655" s="5" t="s">
        <v>2381</v>
      </c>
      <c r="G655" s="5" t="s">
        <v>2849</v>
      </c>
      <c r="H655" s="3" t="s">
        <v>2843</v>
      </c>
      <c r="I655" s="2" t="s">
        <v>2844</v>
      </c>
      <c r="J655" s="2" t="s">
        <v>30</v>
      </c>
      <c r="K655" s="2">
        <v>28744</v>
      </c>
      <c r="L655" s="2" t="s">
        <v>2845</v>
      </c>
      <c r="M655" s="2" t="s">
        <v>2846</v>
      </c>
      <c r="N655" s="16" t="s">
        <v>2847</v>
      </c>
    </row>
    <row r="656" spans="1:14" s="2" customFormat="1">
      <c r="A656" s="5" t="s">
        <v>2852</v>
      </c>
      <c r="B656" s="2" t="s">
        <v>90</v>
      </c>
      <c r="C656" s="2" t="s">
        <v>527</v>
      </c>
      <c r="D656" s="2" t="s">
        <v>2853</v>
      </c>
      <c r="E656" s="16" t="s">
        <v>2854</v>
      </c>
      <c r="F656" s="5" t="s">
        <v>2381</v>
      </c>
      <c r="G656" s="16" t="s">
        <v>2855</v>
      </c>
      <c r="H656" s="2" t="s">
        <v>2856</v>
      </c>
      <c r="I656" s="2" t="s">
        <v>2857</v>
      </c>
      <c r="J656" s="2" t="s">
        <v>30</v>
      </c>
      <c r="K656" s="2">
        <v>28771</v>
      </c>
      <c r="L656" s="2" t="s">
        <v>2004</v>
      </c>
      <c r="M656" s="2" t="s">
        <v>2858</v>
      </c>
      <c r="N656" s="16" t="s">
        <v>2859</v>
      </c>
    </row>
    <row r="657" spans="1:15" s="2" customFormat="1">
      <c r="A657" s="5" t="s">
        <v>2852</v>
      </c>
      <c r="B657" s="2" t="s">
        <v>170</v>
      </c>
      <c r="C657" s="2" t="s">
        <v>706</v>
      </c>
      <c r="D657" s="2" t="s">
        <v>1508</v>
      </c>
      <c r="E657" s="16" t="s">
        <v>2854</v>
      </c>
      <c r="F657" s="5" t="s">
        <v>2381</v>
      </c>
      <c r="G657" s="16" t="s">
        <v>2860</v>
      </c>
      <c r="H657" s="2" t="s">
        <v>2856</v>
      </c>
      <c r="I657" s="2" t="s">
        <v>2857</v>
      </c>
      <c r="J657" s="2" t="s">
        <v>30</v>
      </c>
      <c r="K657" s="2">
        <v>28771</v>
      </c>
      <c r="L657" s="2" t="s">
        <v>2004</v>
      </c>
      <c r="M657" s="2" t="s">
        <v>2858</v>
      </c>
      <c r="N657" s="16" t="s">
        <v>2859</v>
      </c>
    </row>
    <row r="658" spans="1:15" s="2" customFormat="1">
      <c r="A658" s="5" t="s">
        <v>2861</v>
      </c>
      <c r="B658" s="2" t="s">
        <v>90</v>
      </c>
      <c r="C658" s="2" t="s">
        <v>701</v>
      </c>
      <c r="D658" s="2" t="s">
        <v>1167</v>
      </c>
      <c r="E658" s="12" t="str">
        <f>HYPERLINK("https://twitter.com/havenews","@havenews")</f>
        <v>@havenews</v>
      </c>
      <c r="F658" s="5" t="s">
        <v>2381</v>
      </c>
      <c r="G658" s="12" t="s">
        <v>2862</v>
      </c>
      <c r="H658" s="2" t="s">
        <v>2863</v>
      </c>
      <c r="I658" s="2" t="s">
        <v>2864</v>
      </c>
      <c r="J658" s="2" t="s">
        <v>30</v>
      </c>
      <c r="K658" s="2">
        <v>28532</v>
      </c>
      <c r="L658" s="2" t="s">
        <v>1759</v>
      </c>
      <c r="M658" s="2" t="s">
        <v>1760</v>
      </c>
      <c r="N658" s="16" t="s">
        <v>2865</v>
      </c>
    </row>
    <row r="659" spans="1:15" s="2" customFormat="1">
      <c r="A659" s="5" t="s">
        <v>2861</v>
      </c>
      <c r="B659" s="2" t="s">
        <v>170</v>
      </c>
      <c r="C659" s="2" t="s">
        <v>1306</v>
      </c>
      <c r="D659" s="2" t="s">
        <v>29</v>
      </c>
      <c r="E659" s="5" t="str">
        <f>HYPERLINK("https://twitter.com/havenews","@havenews")</f>
        <v>@havenews</v>
      </c>
      <c r="F659" s="5" t="s">
        <v>2381</v>
      </c>
      <c r="G659" s="16" t="s">
        <v>2867</v>
      </c>
      <c r="H659" s="2" t="s">
        <v>2863</v>
      </c>
      <c r="I659" s="2" t="s">
        <v>2864</v>
      </c>
      <c r="J659" s="2" t="s">
        <v>30</v>
      </c>
      <c r="K659" s="2">
        <v>28532</v>
      </c>
      <c r="L659" s="2" t="s">
        <v>1759</v>
      </c>
      <c r="M659" s="2" t="s">
        <v>1765</v>
      </c>
      <c r="N659" s="16" t="s">
        <v>2865</v>
      </c>
    </row>
    <row r="660" spans="1:15" s="2" customFormat="1">
      <c r="A660" s="5" t="s">
        <v>2861</v>
      </c>
      <c r="B660" s="2" t="s">
        <v>68</v>
      </c>
      <c r="C660" s="4" t="s">
        <v>1762</v>
      </c>
      <c r="D660" s="4" t="s">
        <v>1763</v>
      </c>
      <c r="E660" s="12" t="str">
        <f>HYPERLINK("https://twitter.com/havenews","@havenews")</f>
        <v>@havenews</v>
      </c>
      <c r="F660" s="5" t="s">
        <v>2381</v>
      </c>
      <c r="G660" s="16" t="s">
        <v>1764</v>
      </c>
      <c r="H660" s="2" t="s">
        <v>2863</v>
      </c>
      <c r="I660" s="2" t="s">
        <v>2864</v>
      </c>
      <c r="J660" s="2" t="s">
        <v>30</v>
      </c>
      <c r="K660" s="2">
        <v>28532</v>
      </c>
      <c r="L660" s="2" t="s">
        <v>1759</v>
      </c>
      <c r="M660" s="2" t="s">
        <v>1765</v>
      </c>
      <c r="N660" s="16" t="s">
        <v>2865</v>
      </c>
    </row>
    <row r="661" spans="1:15" s="2" customFormat="1">
      <c r="A661" s="5" t="s">
        <v>2861</v>
      </c>
      <c r="B661" s="2" t="s">
        <v>68</v>
      </c>
      <c r="C661" s="4"/>
      <c r="D661" s="4"/>
      <c r="E661" s="12" t="str">
        <f>HYPERLINK("https://twitter.com/havenews","@havenews")</f>
        <v>@havenews</v>
      </c>
      <c r="F661" s="5" t="s">
        <v>2381</v>
      </c>
      <c r="G661" s="16" t="s">
        <v>2866</v>
      </c>
      <c r="H661" s="2" t="s">
        <v>2863</v>
      </c>
      <c r="I661" s="2" t="s">
        <v>2864</v>
      </c>
      <c r="J661" s="2" t="s">
        <v>30</v>
      </c>
      <c r="K661" s="2">
        <v>28532</v>
      </c>
      <c r="L661" s="2" t="s">
        <v>1759</v>
      </c>
      <c r="M661" s="2" t="s">
        <v>1760</v>
      </c>
      <c r="N661" s="16" t="s">
        <v>2865</v>
      </c>
    </row>
    <row r="662" spans="1:15" s="2" customFormat="1">
      <c r="A662" s="5" t="s">
        <v>2868</v>
      </c>
      <c r="B662" s="2" t="s">
        <v>68</v>
      </c>
      <c r="C662" s="2" t="s">
        <v>15</v>
      </c>
      <c r="D662" s="2" t="s">
        <v>15</v>
      </c>
      <c r="E662" s="16" t="s">
        <v>2869</v>
      </c>
      <c r="F662" s="5" t="s">
        <v>2381</v>
      </c>
      <c r="G662" s="16" t="s">
        <v>2870</v>
      </c>
      <c r="H662" s="2" t="s">
        <v>2871</v>
      </c>
      <c r="I662" s="2" t="s">
        <v>2872</v>
      </c>
      <c r="J662" s="2" t="s">
        <v>30</v>
      </c>
      <c r="K662" s="2">
        <v>28078</v>
      </c>
      <c r="L662" s="2" t="s">
        <v>334</v>
      </c>
      <c r="M662" s="2" t="s">
        <v>2873</v>
      </c>
      <c r="N662" s="16" t="s">
        <v>2874</v>
      </c>
    </row>
    <row r="663" spans="1:15" s="2" customFormat="1">
      <c r="A663" s="5" t="s">
        <v>2868</v>
      </c>
      <c r="B663" s="2" t="s">
        <v>170</v>
      </c>
      <c r="C663" s="2" t="s">
        <v>2875</v>
      </c>
      <c r="D663" s="2" t="s">
        <v>2876</v>
      </c>
      <c r="E663" s="16" t="s">
        <v>2869</v>
      </c>
      <c r="F663" s="5" t="s">
        <v>2381</v>
      </c>
      <c r="G663" s="16" t="s">
        <v>2877</v>
      </c>
      <c r="H663" s="2" t="s">
        <v>2871</v>
      </c>
      <c r="I663" s="2" t="s">
        <v>2872</v>
      </c>
      <c r="J663" s="2" t="s">
        <v>30</v>
      </c>
      <c r="K663" s="2">
        <v>28078</v>
      </c>
      <c r="L663" s="2" t="s">
        <v>334</v>
      </c>
      <c r="M663" s="2" t="s">
        <v>2873</v>
      </c>
      <c r="N663" s="16" t="s">
        <v>2874</v>
      </c>
    </row>
    <row r="664" spans="1:15" s="2" customFormat="1">
      <c r="A664" s="5" t="s">
        <v>2878</v>
      </c>
      <c r="B664" s="2" t="s">
        <v>170</v>
      </c>
      <c r="C664" s="2" t="s">
        <v>2884</v>
      </c>
      <c r="D664" s="2" t="s">
        <v>2885</v>
      </c>
      <c r="E664" s="5" t="str">
        <f>HYPERLINK("https://twitter.com/hcpress?lang=en","@hcpress")</f>
        <v>@hcpress</v>
      </c>
      <c r="F664" s="5" t="s">
        <v>2381</v>
      </c>
      <c r="G664" s="16" t="s">
        <v>2886</v>
      </c>
      <c r="H664" s="2" t="s">
        <v>2881</v>
      </c>
      <c r="I664" s="4" t="s">
        <v>1463</v>
      </c>
      <c r="J664" s="4" t="s">
        <v>30</v>
      </c>
      <c r="K664" s="4">
        <v>28607</v>
      </c>
      <c r="L664" s="4" t="s">
        <v>1464</v>
      </c>
      <c r="M664" s="4" t="s">
        <v>2882</v>
      </c>
      <c r="N664" s="16" t="s">
        <v>2883</v>
      </c>
    </row>
    <row r="665" spans="1:15" s="2" customFormat="1">
      <c r="A665" s="5" t="s">
        <v>2878</v>
      </c>
      <c r="B665" s="2" t="s">
        <v>798</v>
      </c>
      <c r="C665" s="4" t="s">
        <v>1015</v>
      </c>
      <c r="D665" s="4" t="s">
        <v>2879</v>
      </c>
      <c r="E665" s="5" t="str">
        <f>HYPERLINK("https://twitter.com/hcpress","@hcpress")</f>
        <v>@hcpress</v>
      </c>
      <c r="F665" s="5" t="s">
        <v>2381</v>
      </c>
      <c r="G665" s="16" t="s">
        <v>2880</v>
      </c>
      <c r="H665" s="2" t="s">
        <v>2881</v>
      </c>
      <c r="I665" s="2" t="s">
        <v>1463</v>
      </c>
      <c r="J665" s="2" t="s">
        <v>30</v>
      </c>
      <c r="K665" s="2">
        <v>28607</v>
      </c>
      <c r="L665" s="2" t="s">
        <v>1464</v>
      </c>
      <c r="M665" s="2" t="s">
        <v>2882</v>
      </c>
      <c r="N665" s="16" t="s">
        <v>2883</v>
      </c>
    </row>
    <row r="666" spans="1:15" s="2" customFormat="1">
      <c r="A666" s="5" t="s">
        <v>2878</v>
      </c>
      <c r="B666" s="2" t="s">
        <v>49</v>
      </c>
      <c r="C666" s="4"/>
      <c r="D666" s="4"/>
      <c r="E666" s="5" t="str">
        <f>HYPERLINK("https://twitter.com/hcpress","@hcpress")</f>
        <v>@hcpress</v>
      </c>
      <c r="F666" s="5" t="s">
        <v>2381</v>
      </c>
      <c r="G666" s="16" t="s">
        <v>2880</v>
      </c>
      <c r="H666" s="2" t="s">
        <v>2881</v>
      </c>
      <c r="I666" s="4" t="s">
        <v>1463</v>
      </c>
      <c r="J666" s="4" t="s">
        <v>30</v>
      </c>
      <c r="K666" s="4">
        <v>28607</v>
      </c>
      <c r="L666" s="4" t="s">
        <v>1464</v>
      </c>
      <c r="M666" s="4" t="s">
        <v>2882</v>
      </c>
      <c r="N666" s="16" t="s">
        <v>2883</v>
      </c>
    </row>
    <row r="667" spans="1:15" s="2" customFormat="1">
      <c r="A667" s="5" t="s">
        <v>2887</v>
      </c>
      <c r="B667" s="2" t="s">
        <v>68</v>
      </c>
      <c r="C667" s="2" t="s">
        <v>15</v>
      </c>
      <c r="D667" s="2" t="s">
        <v>15</v>
      </c>
      <c r="E667" s="10" t="s">
        <v>5195</v>
      </c>
      <c r="F667" s="5" t="s">
        <v>2381</v>
      </c>
      <c r="G667" s="16" t="s">
        <v>2888</v>
      </c>
      <c r="H667" s="2" t="s">
        <v>2889</v>
      </c>
      <c r="I667" s="2" t="s">
        <v>2890</v>
      </c>
      <c r="J667" s="2" t="s">
        <v>30</v>
      </c>
      <c r="K667" s="2">
        <v>28741</v>
      </c>
      <c r="L667" s="2" t="s">
        <v>2845</v>
      </c>
      <c r="M667" s="2" t="s">
        <v>2891</v>
      </c>
      <c r="N667" s="16" t="s">
        <v>2892</v>
      </c>
    </row>
    <row r="668" spans="1:15" s="2" customFormat="1">
      <c r="A668" s="5" t="s">
        <v>2887</v>
      </c>
      <c r="B668" s="2" t="s">
        <v>353</v>
      </c>
      <c r="C668" s="2" t="s">
        <v>2571</v>
      </c>
      <c r="D668" s="2" t="s">
        <v>2752</v>
      </c>
      <c r="E668" s="10" t="s">
        <v>5195</v>
      </c>
      <c r="F668" s="5" t="s">
        <v>2381</v>
      </c>
      <c r="G668" s="16" t="s">
        <v>2894</v>
      </c>
      <c r="H668" s="2" t="s">
        <v>2889</v>
      </c>
      <c r="I668" s="2" t="s">
        <v>2890</v>
      </c>
      <c r="J668" s="2" t="s">
        <v>30</v>
      </c>
      <c r="K668" s="2">
        <v>28741</v>
      </c>
      <c r="L668" s="2" t="s">
        <v>2845</v>
      </c>
      <c r="M668" s="2" t="s">
        <v>2891</v>
      </c>
      <c r="N668" s="16" t="s">
        <v>2892</v>
      </c>
    </row>
    <row r="669" spans="1:15" s="2" customFormat="1">
      <c r="A669" s="5" t="s">
        <v>2887</v>
      </c>
      <c r="B669" s="2" t="s">
        <v>170</v>
      </c>
      <c r="C669" s="2" t="s">
        <v>2895</v>
      </c>
      <c r="D669" s="2" t="s">
        <v>27</v>
      </c>
      <c r="E669" s="10" t="s">
        <v>5195</v>
      </c>
      <c r="F669" s="5" t="s">
        <v>2381</v>
      </c>
      <c r="G669" s="16" t="s">
        <v>2896</v>
      </c>
      <c r="H669" s="2" t="s">
        <v>2889</v>
      </c>
      <c r="I669" s="2" t="s">
        <v>2890</v>
      </c>
      <c r="J669" s="2" t="s">
        <v>30</v>
      </c>
      <c r="K669" s="2">
        <v>28741</v>
      </c>
      <c r="L669" s="2" t="s">
        <v>2845</v>
      </c>
      <c r="M669" s="2" t="s">
        <v>2891</v>
      </c>
      <c r="N669" s="16" t="s">
        <v>2897</v>
      </c>
    </row>
    <row r="670" spans="1:15" s="2" customFormat="1">
      <c r="A670" s="5" t="s">
        <v>2887</v>
      </c>
      <c r="B670" s="2" t="s">
        <v>49</v>
      </c>
      <c r="C670" s="4"/>
      <c r="D670" s="4"/>
      <c r="E670" s="10" t="s">
        <v>5195</v>
      </c>
      <c r="F670" s="5" t="s">
        <v>2381</v>
      </c>
      <c r="G670" s="16" t="s">
        <v>2893</v>
      </c>
      <c r="H670" s="2" t="s">
        <v>2889</v>
      </c>
      <c r="I670" s="2" t="s">
        <v>2890</v>
      </c>
      <c r="J670" s="2" t="s">
        <v>30</v>
      </c>
      <c r="K670" s="2">
        <v>28741</v>
      </c>
      <c r="L670" s="2" t="s">
        <v>2845</v>
      </c>
      <c r="M670" s="2" t="s">
        <v>2891</v>
      </c>
      <c r="N670" s="16" t="s">
        <v>2892</v>
      </c>
    </row>
    <row r="671" spans="1:15" s="2" customFormat="1">
      <c r="A671" s="5" t="s">
        <v>2898</v>
      </c>
      <c r="B671" s="2" t="s">
        <v>752</v>
      </c>
      <c r="C671" s="2" t="s">
        <v>195</v>
      </c>
      <c r="D671" s="2" t="s">
        <v>2899</v>
      </c>
      <c r="E671" s="10" t="s">
        <v>5195</v>
      </c>
      <c r="F671" s="5" t="s">
        <v>2381</v>
      </c>
      <c r="G671" s="16" t="s">
        <v>2900</v>
      </c>
      <c r="H671" s="2" t="s">
        <v>2901</v>
      </c>
      <c r="I671" s="2" t="s">
        <v>2890</v>
      </c>
      <c r="J671" s="2" t="s">
        <v>30</v>
      </c>
      <c r="K671" s="2">
        <v>28741</v>
      </c>
      <c r="L671" s="2" t="s">
        <v>2845</v>
      </c>
      <c r="M671" s="2" t="s">
        <v>2902</v>
      </c>
      <c r="N671" s="16" t="s">
        <v>2903</v>
      </c>
    </row>
    <row r="672" spans="1:15" s="2" customFormat="1">
      <c r="A672" s="5" t="s">
        <v>2904</v>
      </c>
      <c r="B672" s="2" t="s">
        <v>68</v>
      </c>
      <c r="C672" s="4"/>
      <c r="D672" s="4"/>
      <c r="E672" s="16" t="s">
        <v>2905</v>
      </c>
      <c r="F672" s="5" t="s">
        <v>2381</v>
      </c>
      <c r="G672" s="16" t="s">
        <v>2906</v>
      </c>
      <c r="H672" s="2" t="s">
        <v>2907</v>
      </c>
      <c r="I672" s="2" t="s">
        <v>305</v>
      </c>
      <c r="J672" s="2" t="s">
        <v>30</v>
      </c>
      <c r="K672" s="2">
        <v>28813</v>
      </c>
      <c r="L672" s="2" t="s">
        <v>306</v>
      </c>
      <c r="M672" s="2" t="s">
        <v>2908</v>
      </c>
      <c r="N672" s="16" t="s">
        <v>2909</v>
      </c>
      <c r="O672" s="2" t="s">
        <v>2382</v>
      </c>
    </row>
    <row r="673" spans="1:15" s="2" customFormat="1">
      <c r="A673" s="5" t="s">
        <v>2910</v>
      </c>
      <c r="B673" s="2" t="s">
        <v>129</v>
      </c>
      <c r="C673" s="2" t="s">
        <v>2911</v>
      </c>
      <c r="D673" s="2" t="s">
        <v>2912</v>
      </c>
      <c r="E673" s="10" t="s">
        <v>5195</v>
      </c>
      <c r="F673" s="5" t="s">
        <v>2381</v>
      </c>
      <c r="G673" s="16" t="s">
        <v>2913</v>
      </c>
      <c r="H673" s="2" t="s">
        <v>2914</v>
      </c>
      <c r="I673" s="2" t="s">
        <v>2915</v>
      </c>
      <c r="J673" s="2" t="s">
        <v>30</v>
      </c>
      <c r="K673" s="2">
        <v>28428</v>
      </c>
      <c r="L673" s="2" t="s">
        <v>382</v>
      </c>
      <c r="M673" s="2" t="s">
        <v>2916</v>
      </c>
      <c r="N673" s="16" t="s">
        <v>2917</v>
      </c>
    </row>
    <row r="674" spans="1:15" s="2" customFormat="1">
      <c r="A674" s="5" t="s">
        <v>2918</v>
      </c>
      <c r="B674" s="2" t="s">
        <v>90</v>
      </c>
      <c r="C674" s="2" t="s">
        <v>1836</v>
      </c>
      <c r="D674" s="2" t="s">
        <v>1837</v>
      </c>
      <c r="E674" s="16" t="s">
        <v>2919</v>
      </c>
      <c r="F674" s="5" t="s">
        <v>2381</v>
      </c>
      <c r="G674" s="16" t="s">
        <v>2920</v>
      </c>
      <c r="H674" s="2" t="s">
        <v>2921</v>
      </c>
      <c r="I674" s="2" t="s">
        <v>2922</v>
      </c>
      <c r="J674" s="2" t="s">
        <v>30</v>
      </c>
      <c r="K674" s="2">
        <v>27542</v>
      </c>
      <c r="L674" s="2" t="s">
        <v>2702</v>
      </c>
      <c r="M674" s="2" t="s">
        <v>1835</v>
      </c>
      <c r="N674" s="5" t="s">
        <v>2923</v>
      </c>
    </row>
    <row r="675" spans="1:15" s="2" customFormat="1">
      <c r="A675" s="5" t="s">
        <v>2918</v>
      </c>
      <c r="B675" s="2" t="s">
        <v>170</v>
      </c>
      <c r="C675" s="2" t="s">
        <v>1027</v>
      </c>
      <c r="D675" s="2" t="s">
        <v>2926</v>
      </c>
      <c r="E675" s="16" t="s">
        <v>2919</v>
      </c>
      <c r="F675" s="5" t="s">
        <v>2381</v>
      </c>
      <c r="G675" s="16" t="s">
        <v>2927</v>
      </c>
      <c r="H675" s="2" t="s">
        <v>2921</v>
      </c>
      <c r="I675" s="2" t="s">
        <v>2922</v>
      </c>
      <c r="J675" s="2" t="s">
        <v>30</v>
      </c>
      <c r="K675" s="2">
        <v>27542</v>
      </c>
      <c r="L675" s="2" t="s">
        <v>2702</v>
      </c>
      <c r="M675" s="2" t="s">
        <v>2928</v>
      </c>
      <c r="N675" s="16" t="s">
        <v>2923</v>
      </c>
    </row>
    <row r="676" spans="1:15" s="2" customFormat="1">
      <c r="A676" s="5" t="s">
        <v>2918</v>
      </c>
      <c r="B676" s="2" t="s">
        <v>353</v>
      </c>
      <c r="C676" s="2" t="s">
        <v>799</v>
      </c>
      <c r="D676" s="2" t="s">
        <v>800</v>
      </c>
      <c r="E676" s="16" t="s">
        <v>2919</v>
      </c>
      <c r="F676" s="5" t="s">
        <v>2381</v>
      </c>
      <c r="G676" s="16" t="s">
        <v>2924</v>
      </c>
      <c r="H676" s="2" t="s">
        <v>2921</v>
      </c>
      <c r="I676" s="2" t="s">
        <v>2922</v>
      </c>
      <c r="J676" s="2" t="s">
        <v>30</v>
      </c>
      <c r="K676" s="2">
        <v>27542</v>
      </c>
      <c r="L676" s="2" t="s">
        <v>2702</v>
      </c>
      <c r="M676" s="2" t="s">
        <v>2925</v>
      </c>
      <c r="N676" s="5" t="s">
        <v>2923</v>
      </c>
    </row>
    <row r="677" spans="1:15" s="2" customFormat="1">
      <c r="A677" s="5" t="s">
        <v>2918</v>
      </c>
      <c r="B677" s="2" t="s">
        <v>170</v>
      </c>
      <c r="C677" s="2" t="s">
        <v>952</v>
      </c>
      <c r="D677" s="2" t="s">
        <v>2929</v>
      </c>
      <c r="E677" s="16" t="s">
        <v>2919</v>
      </c>
      <c r="F677" s="5" t="s">
        <v>2381</v>
      </c>
      <c r="G677" s="5" t="s">
        <v>2930</v>
      </c>
      <c r="H677" s="2" t="s">
        <v>2921</v>
      </c>
      <c r="I677" s="2" t="s">
        <v>2922</v>
      </c>
      <c r="J677" s="2" t="s">
        <v>30</v>
      </c>
      <c r="K677" s="2">
        <v>27542</v>
      </c>
      <c r="L677" s="2" t="s">
        <v>2702</v>
      </c>
      <c r="M677" s="2" t="s">
        <v>2931</v>
      </c>
      <c r="N677" s="5" t="s">
        <v>2923</v>
      </c>
    </row>
    <row r="678" spans="1:15" s="2" customFormat="1">
      <c r="A678" s="5" t="s">
        <v>2932</v>
      </c>
      <c r="B678" s="2" t="s">
        <v>68</v>
      </c>
      <c r="C678" s="2" t="s">
        <v>15</v>
      </c>
      <c r="D678" s="2" t="s">
        <v>15</v>
      </c>
      <c r="E678" s="10" t="s">
        <v>5195</v>
      </c>
      <c r="F678" s="5" t="s">
        <v>2381</v>
      </c>
      <c r="G678" s="5" t="s">
        <v>2939</v>
      </c>
      <c r="H678" s="2" t="s">
        <v>2935</v>
      </c>
      <c r="I678" s="2" t="s">
        <v>2936</v>
      </c>
      <c r="J678" s="2" t="s">
        <v>30</v>
      </c>
      <c r="K678" s="2">
        <v>27284</v>
      </c>
      <c r="L678" s="2" t="s">
        <v>292</v>
      </c>
      <c r="M678" s="2" t="s">
        <v>2937</v>
      </c>
      <c r="N678" s="16" t="s">
        <v>2938</v>
      </c>
    </row>
    <row r="679" spans="1:15" s="2" customFormat="1">
      <c r="A679" s="5" t="s">
        <v>2932</v>
      </c>
      <c r="B679" s="2" t="s">
        <v>866</v>
      </c>
      <c r="C679" s="2" t="s">
        <v>485</v>
      </c>
      <c r="D679" s="2" t="s">
        <v>2933</v>
      </c>
      <c r="E679" s="10" t="s">
        <v>5195</v>
      </c>
      <c r="F679" s="5" t="s">
        <v>2381</v>
      </c>
      <c r="G679" s="16" t="s">
        <v>2934</v>
      </c>
      <c r="H679" s="2" t="s">
        <v>2935</v>
      </c>
      <c r="I679" s="2" t="s">
        <v>2936</v>
      </c>
      <c r="J679" s="2" t="s">
        <v>30</v>
      </c>
      <c r="K679" s="2">
        <v>27284</v>
      </c>
      <c r="L679" s="2" t="s">
        <v>292</v>
      </c>
      <c r="M679" s="2" t="s">
        <v>2937</v>
      </c>
      <c r="N679" s="16" t="s">
        <v>2938</v>
      </c>
    </row>
    <row r="680" spans="1:15" s="2" customFormat="1">
      <c r="A680" s="5" t="s">
        <v>2932</v>
      </c>
      <c r="B680" s="2" t="s">
        <v>2940</v>
      </c>
      <c r="C680" s="2" t="s">
        <v>246</v>
      </c>
      <c r="D680" s="2" t="s">
        <v>2941</v>
      </c>
      <c r="E680" s="10" t="s">
        <v>5195</v>
      </c>
      <c r="F680" s="5" t="s">
        <v>2381</v>
      </c>
      <c r="G680" s="16" t="s">
        <v>2942</v>
      </c>
      <c r="H680" s="2" t="s">
        <v>2935</v>
      </c>
      <c r="I680" s="2" t="s">
        <v>2936</v>
      </c>
      <c r="J680" s="2" t="s">
        <v>30</v>
      </c>
      <c r="K680" s="2">
        <v>27284</v>
      </c>
      <c r="L680" s="2" t="s">
        <v>292</v>
      </c>
      <c r="M680" s="2" t="s">
        <v>2937</v>
      </c>
      <c r="N680" s="16" t="s">
        <v>2938</v>
      </c>
    </row>
    <row r="681" spans="1:15" s="2" customFormat="1">
      <c r="A681" s="5" t="s">
        <v>2932</v>
      </c>
      <c r="B681" s="2" t="s">
        <v>138</v>
      </c>
      <c r="C681" s="2" t="s">
        <v>2802</v>
      </c>
      <c r="D681" s="2" t="s">
        <v>2427</v>
      </c>
      <c r="E681" s="10" t="s">
        <v>5195</v>
      </c>
      <c r="F681" s="5" t="s">
        <v>2381</v>
      </c>
      <c r="G681" s="16" t="s">
        <v>2939</v>
      </c>
      <c r="H681" s="2" t="s">
        <v>2935</v>
      </c>
      <c r="I681" s="2" t="s">
        <v>2936</v>
      </c>
      <c r="J681" s="2" t="s">
        <v>30</v>
      </c>
      <c r="K681" s="2">
        <v>27284</v>
      </c>
      <c r="L681" s="2" t="s">
        <v>292</v>
      </c>
      <c r="M681" s="2" t="s">
        <v>2937</v>
      </c>
      <c r="N681" s="16" t="s">
        <v>2938</v>
      </c>
    </row>
    <row r="682" spans="1:15" s="2" customFormat="1">
      <c r="A682" s="5" t="s">
        <v>2943</v>
      </c>
      <c r="B682" s="2" t="s">
        <v>68</v>
      </c>
      <c r="C682" s="2" t="s">
        <v>15</v>
      </c>
      <c r="D682" s="2" t="s">
        <v>15</v>
      </c>
      <c r="E682" s="10" t="s">
        <v>5195</v>
      </c>
      <c r="F682" s="5" t="s">
        <v>2381</v>
      </c>
      <c r="G682" s="16" t="s">
        <v>2944</v>
      </c>
      <c r="H682" s="2" t="s">
        <v>2945</v>
      </c>
      <c r="I682" s="2" t="s">
        <v>2946</v>
      </c>
      <c r="J682" s="2" t="s">
        <v>30</v>
      </c>
      <c r="K682" s="2">
        <v>28086</v>
      </c>
      <c r="L682" s="2" t="s">
        <v>1688</v>
      </c>
      <c r="M682" s="2" t="s">
        <v>2947</v>
      </c>
      <c r="N682" s="16" t="s">
        <v>2948</v>
      </c>
    </row>
    <row r="683" spans="1:15" s="2" customFormat="1">
      <c r="A683" s="5" t="s">
        <v>2949</v>
      </c>
      <c r="B683" s="2" t="s">
        <v>452</v>
      </c>
      <c r="C683" s="2" t="s">
        <v>15</v>
      </c>
      <c r="D683" s="2" t="s">
        <v>15</v>
      </c>
      <c r="E683" s="16" t="s">
        <v>2952</v>
      </c>
      <c r="F683" s="5" t="s">
        <v>2381</v>
      </c>
      <c r="G683" s="16" t="s">
        <v>2957</v>
      </c>
      <c r="H683" s="2" t="s">
        <v>2954</v>
      </c>
      <c r="I683" s="2" t="s">
        <v>226</v>
      </c>
      <c r="J683" s="2" t="s">
        <v>30</v>
      </c>
      <c r="K683" s="2">
        <v>27606</v>
      </c>
      <c r="L683" s="2" t="s">
        <v>227</v>
      </c>
      <c r="M683" s="2" t="s">
        <v>2955</v>
      </c>
      <c r="N683" s="16" t="s">
        <v>2956</v>
      </c>
      <c r="O683" s="2" t="s">
        <v>2382</v>
      </c>
    </row>
    <row r="684" spans="1:15" s="2" customFormat="1">
      <c r="A684" s="5" t="s">
        <v>2949</v>
      </c>
      <c r="B684" s="2" t="s">
        <v>353</v>
      </c>
      <c r="C684" s="4" t="s">
        <v>2958</v>
      </c>
      <c r="D684" s="4" t="s">
        <v>2959</v>
      </c>
      <c r="E684" s="16" t="s">
        <v>2952</v>
      </c>
      <c r="F684" s="5" t="s">
        <v>2381</v>
      </c>
      <c r="G684" s="16" t="s">
        <v>2960</v>
      </c>
      <c r="H684" s="2" t="s">
        <v>2954</v>
      </c>
      <c r="I684" s="2" t="s">
        <v>226</v>
      </c>
      <c r="J684" s="2" t="s">
        <v>30</v>
      </c>
      <c r="K684" s="2">
        <v>27606</v>
      </c>
      <c r="L684" s="2" t="s">
        <v>227</v>
      </c>
      <c r="M684" s="2" t="s">
        <v>2955</v>
      </c>
      <c r="N684" s="16" t="s">
        <v>2956</v>
      </c>
      <c r="O684" s="2" t="s">
        <v>2382</v>
      </c>
    </row>
    <row r="685" spans="1:15" s="2" customFormat="1">
      <c r="A685" s="5" t="s">
        <v>2949</v>
      </c>
      <c r="B685" s="2" t="s">
        <v>90</v>
      </c>
      <c r="C685" s="2" t="s">
        <v>2950</v>
      </c>
      <c r="D685" s="2" t="s">
        <v>2951</v>
      </c>
      <c r="E685" s="16" t="s">
        <v>2952</v>
      </c>
      <c r="F685" s="5" t="s">
        <v>2381</v>
      </c>
      <c r="G685" s="16" t="s">
        <v>2953</v>
      </c>
      <c r="H685" s="2" t="s">
        <v>2954</v>
      </c>
      <c r="I685" s="2" t="s">
        <v>226</v>
      </c>
      <c r="J685" s="2" t="s">
        <v>30</v>
      </c>
      <c r="K685" s="2">
        <v>27606</v>
      </c>
      <c r="L685" s="2" t="s">
        <v>227</v>
      </c>
      <c r="M685" s="2" t="s">
        <v>2955</v>
      </c>
      <c r="N685" s="16" t="s">
        <v>2956</v>
      </c>
      <c r="O685" s="2" t="s">
        <v>2382</v>
      </c>
    </row>
    <row r="686" spans="1:15" s="2" customFormat="1">
      <c r="A686" s="5" t="s">
        <v>2961</v>
      </c>
      <c r="B686" s="2" t="s">
        <v>90</v>
      </c>
      <c r="C686" s="2" t="s">
        <v>5165</v>
      </c>
      <c r="D686" s="2" t="s">
        <v>5166</v>
      </c>
      <c r="E686" s="16" t="s">
        <v>5201</v>
      </c>
      <c r="F686" s="5" t="s">
        <v>2381</v>
      </c>
      <c r="G686" s="16" t="s">
        <v>2964</v>
      </c>
      <c r="H686" s="2" t="s">
        <v>2965</v>
      </c>
      <c r="I686" s="2" t="s">
        <v>226</v>
      </c>
      <c r="J686" s="2" t="s">
        <v>30</v>
      </c>
      <c r="K686" s="2">
        <v>27609</v>
      </c>
      <c r="L686" s="2" t="s">
        <v>227</v>
      </c>
      <c r="M686" s="2" t="s">
        <v>2966</v>
      </c>
      <c r="N686" s="16" t="s">
        <v>2967</v>
      </c>
      <c r="O686" s="2" t="s">
        <v>2382</v>
      </c>
    </row>
    <row r="687" spans="1:15" s="2" customFormat="1">
      <c r="A687" s="5" t="s">
        <v>2961</v>
      </c>
      <c r="B687" s="2" t="s">
        <v>90</v>
      </c>
      <c r="C687" s="2" t="s">
        <v>2962</v>
      </c>
      <c r="D687" s="2" t="s">
        <v>2963</v>
      </c>
      <c r="E687" s="16" t="s">
        <v>5201</v>
      </c>
      <c r="F687" s="5" t="s">
        <v>2381</v>
      </c>
      <c r="G687" s="16" t="s">
        <v>2964</v>
      </c>
      <c r="H687" s="2" t="s">
        <v>2965</v>
      </c>
      <c r="I687" s="2" t="s">
        <v>226</v>
      </c>
      <c r="J687" s="2" t="s">
        <v>30</v>
      </c>
      <c r="K687" s="2">
        <v>27609</v>
      </c>
      <c r="L687" s="2" t="s">
        <v>227</v>
      </c>
      <c r="M687" s="2" t="s">
        <v>2966</v>
      </c>
      <c r="N687" s="16" t="s">
        <v>2967</v>
      </c>
      <c r="O687" s="2" t="s">
        <v>2382</v>
      </c>
    </row>
    <row r="688" spans="1:15" s="2" customFormat="1">
      <c r="A688" s="5" t="s">
        <v>2961</v>
      </c>
      <c r="B688" s="2" t="s">
        <v>786</v>
      </c>
      <c r="C688" s="2" t="s">
        <v>2969</v>
      </c>
      <c r="D688" s="2" t="s">
        <v>2970</v>
      </c>
      <c r="E688" s="16" t="s">
        <v>5201</v>
      </c>
      <c r="F688" s="5" t="s">
        <v>2381</v>
      </c>
      <c r="G688" s="16" t="s">
        <v>2971</v>
      </c>
      <c r="H688" s="2" t="s">
        <v>2965</v>
      </c>
      <c r="I688" s="2" t="s">
        <v>226</v>
      </c>
      <c r="J688" s="2" t="s">
        <v>30</v>
      </c>
      <c r="K688" s="2">
        <v>27609</v>
      </c>
      <c r="L688" s="2" t="s">
        <v>227</v>
      </c>
      <c r="M688" s="2" t="s">
        <v>2966</v>
      </c>
      <c r="N688" s="5" t="s">
        <v>2967</v>
      </c>
      <c r="O688" s="2" t="s">
        <v>2382</v>
      </c>
    </row>
    <row r="689" spans="1:14" s="2" customFormat="1">
      <c r="A689" s="5" t="s">
        <v>2961</v>
      </c>
      <c r="B689" s="2" t="s">
        <v>49</v>
      </c>
      <c r="C689" s="4"/>
      <c r="D689" s="4"/>
      <c r="E689" s="16" t="s">
        <v>5201</v>
      </c>
      <c r="F689" s="5" t="s">
        <v>2381</v>
      </c>
      <c r="G689" s="16" t="s">
        <v>1208</v>
      </c>
      <c r="H689" s="2" t="s">
        <v>2965</v>
      </c>
      <c r="I689" s="2" t="s">
        <v>226</v>
      </c>
      <c r="J689" s="2" t="s">
        <v>30</v>
      </c>
      <c r="K689" s="2">
        <v>27609</v>
      </c>
      <c r="L689" s="2" t="s">
        <v>227</v>
      </c>
      <c r="M689" s="2" t="s">
        <v>2966</v>
      </c>
      <c r="N689" s="5" t="s">
        <v>2967</v>
      </c>
    </row>
    <row r="690" spans="1:14" s="2" customFormat="1">
      <c r="A690" s="5" t="s">
        <v>2961</v>
      </c>
      <c r="B690" s="2" t="s">
        <v>68</v>
      </c>
      <c r="C690" s="4"/>
      <c r="D690" s="4"/>
      <c r="E690" s="16" t="s">
        <v>5201</v>
      </c>
      <c r="F690" s="5" t="s">
        <v>2381</v>
      </c>
      <c r="G690" s="16" t="s">
        <v>2968</v>
      </c>
      <c r="H690" s="2" t="s">
        <v>2965</v>
      </c>
      <c r="I690" s="2" t="s">
        <v>226</v>
      </c>
      <c r="J690" s="2" t="s">
        <v>30</v>
      </c>
      <c r="K690" s="2">
        <v>27609</v>
      </c>
      <c r="L690" s="2" t="s">
        <v>227</v>
      </c>
      <c r="M690" s="2" t="s">
        <v>2966</v>
      </c>
      <c r="N690" s="5" t="s">
        <v>2967</v>
      </c>
    </row>
    <row r="691" spans="1:14" s="2" customFormat="1">
      <c r="A691" s="5" t="s">
        <v>2972</v>
      </c>
      <c r="B691" s="2" t="s">
        <v>68</v>
      </c>
      <c r="C691" s="4" t="s">
        <v>15</v>
      </c>
      <c r="D691" s="4" t="s">
        <v>15</v>
      </c>
      <c r="E691" s="15" t="s">
        <v>5222</v>
      </c>
      <c r="F691" s="5" t="s">
        <v>2381</v>
      </c>
      <c r="G691" s="16" t="s">
        <v>2973</v>
      </c>
      <c r="H691" s="2" t="s">
        <v>2974</v>
      </c>
      <c r="I691" s="2" t="s">
        <v>2975</v>
      </c>
      <c r="J691" s="2" t="s">
        <v>30</v>
      </c>
      <c r="K691" s="2">
        <v>27850</v>
      </c>
      <c r="L691" s="2" t="s">
        <v>777</v>
      </c>
      <c r="M691" s="2" t="s">
        <v>2976</v>
      </c>
      <c r="N691" s="19" t="s">
        <v>2977</v>
      </c>
    </row>
    <row r="692" spans="1:14" s="2" customFormat="1">
      <c r="A692" s="5" t="s">
        <v>2978</v>
      </c>
      <c r="B692" s="2" t="s">
        <v>170</v>
      </c>
      <c r="C692" s="2" t="s">
        <v>2987</v>
      </c>
      <c r="D692" s="2" t="s">
        <v>2988</v>
      </c>
      <c r="E692" s="10" t="str">
        <f>HYPERLINK("https://twitter.com/lburgexchange","@LburgExchange")</f>
        <v>@LburgExchange</v>
      </c>
      <c r="F692" s="5" t="s">
        <v>2381</v>
      </c>
      <c r="G692" s="16" t="s">
        <v>2989</v>
      </c>
      <c r="H692" s="2" t="s">
        <v>2982</v>
      </c>
      <c r="I692" s="2" t="s">
        <v>2983</v>
      </c>
      <c r="J692" s="2" t="s">
        <v>30</v>
      </c>
      <c r="K692" s="2">
        <v>28352</v>
      </c>
      <c r="L692" s="2" t="s">
        <v>2984</v>
      </c>
      <c r="M692" s="2" t="s">
        <v>2985</v>
      </c>
      <c r="N692" s="16" t="s">
        <v>2986</v>
      </c>
    </row>
    <row r="693" spans="1:14" s="2" customFormat="1">
      <c r="A693" s="5" t="s">
        <v>2978</v>
      </c>
      <c r="B693" s="2" t="s">
        <v>90</v>
      </c>
      <c r="C693" s="2" t="s">
        <v>2979</v>
      </c>
      <c r="D693" s="2" t="s">
        <v>2980</v>
      </c>
      <c r="E693" s="10" t="str">
        <f>HYPERLINK("https://twitter.com/lburgexchange","@LburgExchange")</f>
        <v>@LburgExchange</v>
      </c>
      <c r="F693" s="5" t="s">
        <v>2381</v>
      </c>
      <c r="G693" s="16" t="s">
        <v>2981</v>
      </c>
      <c r="H693" s="2" t="s">
        <v>2982</v>
      </c>
      <c r="I693" s="2" t="s">
        <v>2983</v>
      </c>
      <c r="J693" s="2" t="s">
        <v>30</v>
      </c>
      <c r="K693" s="2">
        <v>28352</v>
      </c>
      <c r="L693" s="2" t="s">
        <v>2984</v>
      </c>
      <c r="M693" s="2" t="s">
        <v>2985</v>
      </c>
      <c r="N693" s="16" t="s">
        <v>2986</v>
      </c>
    </row>
    <row r="694" spans="1:14" s="2" customFormat="1">
      <c r="A694" s="5" t="s">
        <v>2990</v>
      </c>
      <c r="B694" s="2" t="s">
        <v>289</v>
      </c>
      <c r="C694" s="2" t="s">
        <v>15</v>
      </c>
      <c r="D694" s="2" t="s">
        <v>15</v>
      </c>
      <c r="E694" s="5" t="str">
        <f>HYPERLINK("https://twitter.com/LincolnTimes","@LincolnTimes")</f>
        <v>@LincolnTimes</v>
      </c>
      <c r="F694" s="5" t="s">
        <v>2381</v>
      </c>
      <c r="G694" s="16" t="s">
        <v>2991</v>
      </c>
      <c r="H694" s="2" t="s">
        <v>2992</v>
      </c>
      <c r="I694" s="2" t="s">
        <v>2993</v>
      </c>
      <c r="J694" s="2" t="s">
        <v>30</v>
      </c>
      <c r="K694" s="2">
        <v>28093</v>
      </c>
      <c r="L694" s="2" t="s">
        <v>2994</v>
      </c>
      <c r="M694" s="2" t="s">
        <v>2995</v>
      </c>
      <c r="N694" s="5" t="s">
        <v>2996</v>
      </c>
    </row>
    <row r="695" spans="1:14" s="2" customFormat="1">
      <c r="A695" s="5" t="s">
        <v>2990</v>
      </c>
      <c r="B695" s="2" t="s">
        <v>353</v>
      </c>
      <c r="C695" s="2" t="s">
        <v>892</v>
      </c>
      <c r="D695" s="2" t="s">
        <v>2997</v>
      </c>
      <c r="E695" s="5" t="str">
        <f>HYPERLINK("https://twitter.com/LincolnTimes","@LincolnTimes")</f>
        <v>@LincolnTimes</v>
      </c>
      <c r="F695" s="5" t="s">
        <v>2381</v>
      </c>
      <c r="G695" s="16" t="s">
        <v>2998</v>
      </c>
      <c r="H695" s="2" t="s">
        <v>2992</v>
      </c>
      <c r="I695" s="2" t="s">
        <v>2993</v>
      </c>
      <c r="J695" s="2" t="s">
        <v>30</v>
      </c>
      <c r="K695" s="2">
        <v>28093</v>
      </c>
      <c r="L695" s="2" t="s">
        <v>2994</v>
      </c>
      <c r="M695" s="2" t="s">
        <v>2995</v>
      </c>
      <c r="N695" s="5" t="s">
        <v>2996</v>
      </c>
    </row>
    <row r="696" spans="1:14" s="2" customFormat="1">
      <c r="A696" s="5" t="s">
        <v>2990</v>
      </c>
      <c r="B696" s="2" t="s">
        <v>170</v>
      </c>
      <c r="C696" s="4" t="s">
        <v>1762</v>
      </c>
      <c r="D696" s="4" t="s">
        <v>3002</v>
      </c>
      <c r="E696" s="5" t="str">
        <f>HYPERLINK("https://twitter.com/LincolnTimes","@LincolnTimes")</f>
        <v>@LincolnTimes</v>
      </c>
      <c r="F696" s="5" t="s">
        <v>2381</v>
      </c>
      <c r="G696" s="16" t="s">
        <v>3003</v>
      </c>
      <c r="H696" s="2" t="s">
        <v>2992</v>
      </c>
      <c r="I696" s="2" t="s">
        <v>2993</v>
      </c>
      <c r="J696" s="2" t="s">
        <v>30</v>
      </c>
      <c r="K696" s="2">
        <v>28093</v>
      </c>
      <c r="L696" s="2" t="s">
        <v>2994</v>
      </c>
      <c r="M696" s="2" t="s">
        <v>2995</v>
      </c>
      <c r="N696" s="5" t="s">
        <v>2996</v>
      </c>
    </row>
    <row r="697" spans="1:14" s="2" customFormat="1">
      <c r="A697" s="5" t="s">
        <v>2990</v>
      </c>
      <c r="B697" s="2" t="s">
        <v>170</v>
      </c>
      <c r="C697" s="2" t="s">
        <v>2999</v>
      </c>
      <c r="D697" s="2" t="s">
        <v>3000</v>
      </c>
      <c r="E697" s="5" t="str">
        <f>HYPERLINK("https://twitter.com/LincolnTimes","@LincolnTimes")</f>
        <v>@LincolnTimes</v>
      </c>
      <c r="F697" s="5" t="s">
        <v>2381</v>
      </c>
      <c r="G697" s="16" t="s">
        <v>3001</v>
      </c>
      <c r="H697" s="2" t="s">
        <v>2992</v>
      </c>
      <c r="I697" s="2" t="s">
        <v>2993</v>
      </c>
      <c r="J697" s="2" t="s">
        <v>30</v>
      </c>
      <c r="K697" s="2">
        <v>28093</v>
      </c>
      <c r="L697" s="2" t="s">
        <v>2994</v>
      </c>
      <c r="M697" s="2" t="s">
        <v>2995</v>
      </c>
      <c r="N697" s="16" t="s">
        <v>2996</v>
      </c>
    </row>
    <row r="698" spans="1:14" s="2" customFormat="1">
      <c r="A698" s="5" t="s">
        <v>2990</v>
      </c>
      <c r="B698" s="2" t="s">
        <v>49</v>
      </c>
      <c r="C698" s="4"/>
      <c r="D698" s="4"/>
      <c r="E698" s="5" t="str">
        <f>HYPERLINK("https://twitter.com/LincolnTimes","@LincolnTimes")</f>
        <v>@LincolnTimes</v>
      </c>
      <c r="F698" s="5" t="s">
        <v>2381</v>
      </c>
      <c r="G698" s="16" t="s">
        <v>2991</v>
      </c>
      <c r="H698" s="2" t="s">
        <v>2992</v>
      </c>
      <c r="I698" s="2" t="s">
        <v>2993</v>
      </c>
      <c r="J698" s="2" t="s">
        <v>30</v>
      </c>
      <c r="K698" s="2">
        <v>28093</v>
      </c>
      <c r="L698" s="2" t="s">
        <v>2994</v>
      </c>
      <c r="M698" s="2" t="s">
        <v>2995</v>
      </c>
      <c r="N698" s="5" t="s">
        <v>2996</v>
      </c>
    </row>
    <row r="699" spans="1:14" s="2" customFormat="1">
      <c r="A699" s="5" t="s">
        <v>3004</v>
      </c>
      <c r="B699" s="2" t="s">
        <v>68</v>
      </c>
      <c r="C699" s="2" t="s">
        <v>15</v>
      </c>
      <c r="D699" s="2" t="s">
        <v>15</v>
      </c>
      <c r="E699" s="5" t="s">
        <v>3010</v>
      </c>
      <c r="F699" s="5" t="s">
        <v>2381</v>
      </c>
      <c r="G699" s="5" t="s">
        <v>3011</v>
      </c>
      <c r="H699" s="2" t="s">
        <v>3006</v>
      </c>
      <c r="I699" s="2" t="s">
        <v>3007</v>
      </c>
      <c r="J699" s="2" t="s">
        <v>30</v>
      </c>
      <c r="K699" s="2">
        <v>28403</v>
      </c>
      <c r="L699" s="2" t="s">
        <v>382</v>
      </c>
      <c r="M699" s="2" t="s">
        <v>3012</v>
      </c>
      <c r="N699" s="16" t="s">
        <v>3009</v>
      </c>
    </row>
    <row r="700" spans="1:14" s="2" customFormat="1">
      <c r="A700" s="5" t="s">
        <v>3004</v>
      </c>
      <c r="B700" s="2" t="s">
        <v>170</v>
      </c>
      <c r="C700" s="2" t="s">
        <v>3013</v>
      </c>
      <c r="D700" s="2" t="s">
        <v>3014</v>
      </c>
      <c r="E700" s="5" t="s">
        <v>3010</v>
      </c>
      <c r="F700" s="5" t="s">
        <v>2381</v>
      </c>
      <c r="G700" s="16" t="s">
        <v>3015</v>
      </c>
      <c r="H700" s="2" t="s">
        <v>3006</v>
      </c>
      <c r="I700" s="2" t="s">
        <v>3007</v>
      </c>
      <c r="J700" s="2" t="s">
        <v>30</v>
      </c>
      <c r="K700" s="2">
        <v>28403</v>
      </c>
      <c r="L700" s="2" t="s">
        <v>382</v>
      </c>
      <c r="M700" s="2" t="s">
        <v>3016</v>
      </c>
      <c r="N700" s="16" t="s">
        <v>3009</v>
      </c>
    </row>
    <row r="701" spans="1:14" s="2" customFormat="1">
      <c r="A701" s="5" t="s">
        <v>3004</v>
      </c>
      <c r="B701" s="2" t="s">
        <v>49</v>
      </c>
      <c r="C701" s="4"/>
      <c r="D701" s="4"/>
      <c r="E701" s="5" t="s">
        <v>3010</v>
      </c>
      <c r="F701" s="5" t="s">
        <v>2381</v>
      </c>
      <c r="G701" s="16" t="s">
        <v>3005</v>
      </c>
      <c r="H701" s="2" t="s">
        <v>3006</v>
      </c>
      <c r="I701" s="2" t="s">
        <v>3007</v>
      </c>
      <c r="J701" s="2" t="s">
        <v>30</v>
      </c>
      <c r="K701" s="2">
        <v>28403</v>
      </c>
      <c r="L701" s="2" t="s">
        <v>382</v>
      </c>
      <c r="M701" s="2" t="s">
        <v>3008</v>
      </c>
      <c r="N701" s="16" t="s">
        <v>3009</v>
      </c>
    </row>
    <row r="702" spans="1:14" s="2" customFormat="1">
      <c r="A702" s="5" t="s">
        <v>3017</v>
      </c>
      <c r="B702" s="2" t="s">
        <v>68</v>
      </c>
      <c r="C702" s="4" t="s">
        <v>15</v>
      </c>
      <c r="D702" s="4" t="s">
        <v>15</v>
      </c>
      <c r="E702" s="10" t="str">
        <f>HYPERLINK("https://twitter.com/MaconCountyNews","@MaconCountyNews")</f>
        <v>@MaconCountyNews</v>
      </c>
      <c r="F702" s="5" t="s">
        <v>2381</v>
      </c>
      <c r="G702" s="16" t="s">
        <v>3018</v>
      </c>
      <c r="H702" s="2" t="s">
        <v>3019</v>
      </c>
      <c r="I702" s="2" t="s">
        <v>2844</v>
      </c>
      <c r="J702" s="2" t="s">
        <v>30</v>
      </c>
      <c r="K702" s="2">
        <v>28734</v>
      </c>
      <c r="L702" s="2" t="s">
        <v>2845</v>
      </c>
      <c r="M702" s="2" t="s">
        <v>3020</v>
      </c>
      <c r="N702" s="16" t="s">
        <v>3021</v>
      </c>
    </row>
    <row r="703" spans="1:14" s="2" customFormat="1">
      <c r="A703" s="5" t="s">
        <v>3022</v>
      </c>
      <c r="B703" s="2" t="s">
        <v>170</v>
      </c>
      <c r="C703" s="2" t="s">
        <v>1298</v>
      </c>
      <c r="D703" s="2" t="s">
        <v>3029</v>
      </c>
      <c r="E703" s="10" t="s">
        <v>5195</v>
      </c>
      <c r="F703" s="5" t="s">
        <v>2381</v>
      </c>
      <c r="G703" s="16" t="s">
        <v>3030</v>
      </c>
      <c r="H703" s="2" t="s">
        <v>3023</v>
      </c>
      <c r="I703" s="2" t="s">
        <v>3024</v>
      </c>
      <c r="J703" s="2" t="s">
        <v>30</v>
      </c>
      <c r="K703" s="2">
        <v>27892</v>
      </c>
      <c r="L703" s="2" t="s">
        <v>1933</v>
      </c>
      <c r="M703" s="2" t="s">
        <v>3025</v>
      </c>
      <c r="N703" s="5" t="s">
        <v>3026</v>
      </c>
    </row>
    <row r="704" spans="1:14" s="2" customFormat="1">
      <c r="A704" s="5" t="s">
        <v>3022</v>
      </c>
      <c r="B704" s="2" t="s">
        <v>353</v>
      </c>
      <c r="C704" s="4" t="s">
        <v>3027</v>
      </c>
      <c r="D704" s="4" t="s">
        <v>3028</v>
      </c>
      <c r="E704" s="10" t="s">
        <v>5195</v>
      </c>
      <c r="F704" s="5" t="s">
        <v>2381</v>
      </c>
      <c r="G704" s="5" t="s">
        <v>2479</v>
      </c>
      <c r="H704" s="2" t="s">
        <v>3023</v>
      </c>
      <c r="I704" s="2" t="s">
        <v>3024</v>
      </c>
      <c r="J704" s="2" t="s">
        <v>30</v>
      </c>
      <c r="K704" s="2">
        <v>27892</v>
      </c>
      <c r="L704" s="2" t="s">
        <v>1933</v>
      </c>
      <c r="M704" s="2" t="s">
        <v>3025</v>
      </c>
      <c r="N704" s="16" t="s">
        <v>3026</v>
      </c>
    </row>
    <row r="705" spans="1:14" s="2" customFormat="1">
      <c r="A705" s="5" t="s">
        <v>3022</v>
      </c>
      <c r="B705" s="2" t="s">
        <v>90</v>
      </c>
      <c r="C705" s="2" t="s">
        <v>2472</v>
      </c>
      <c r="D705" s="2" t="s">
        <v>1691</v>
      </c>
      <c r="E705" s="10" t="s">
        <v>5195</v>
      </c>
      <c r="F705" s="5" t="s">
        <v>2381</v>
      </c>
      <c r="G705" s="16" t="s">
        <v>2473</v>
      </c>
      <c r="H705" s="2" t="s">
        <v>3023</v>
      </c>
      <c r="I705" s="2" t="s">
        <v>3024</v>
      </c>
      <c r="J705" s="2" t="s">
        <v>30</v>
      </c>
      <c r="K705" s="2">
        <v>27892</v>
      </c>
      <c r="L705" s="2" t="s">
        <v>1933</v>
      </c>
      <c r="M705" s="2" t="s">
        <v>3025</v>
      </c>
      <c r="N705" s="5" t="s">
        <v>3026</v>
      </c>
    </row>
    <row r="706" spans="1:14" s="2" customFormat="1">
      <c r="A706" s="5" t="s">
        <v>3031</v>
      </c>
      <c r="B706" s="2" t="s">
        <v>129</v>
      </c>
      <c r="C706" s="4" t="s">
        <v>80</v>
      </c>
      <c r="D706" s="4" t="s">
        <v>3032</v>
      </c>
      <c r="E706" s="10" t="s">
        <v>5195</v>
      </c>
      <c r="F706" s="5" t="s">
        <v>2381</v>
      </c>
      <c r="G706" s="16" t="s">
        <v>3033</v>
      </c>
      <c r="H706" s="2" t="s">
        <v>3034</v>
      </c>
      <c r="I706" s="2" t="s">
        <v>1649</v>
      </c>
      <c r="J706" s="2" t="s">
        <v>30</v>
      </c>
      <c r="K706" s="2">
        <v>28106</v>
      </c>
      <c r="L706" s="2" t="s">
        <v>334</v>
      </c>
      <c r="M706" s="2" t="s">
        <v>3035</v>
      </c>
      <c r="N706" s="16" t="s">
        <v>3036</v>
      </c>
    </row>
    <row r="707" spans="1:14" s="2" customFormat="1">
      <c r="A707" s="5" t="s">
        <v>3031</v>
      </c>
      <c r="B707" s="2" t="s">
        <v>138</v>
      </c>
      <c r="C707" s="2" t="s">
        <v>3037</v>
      </c>
      <c r="D707" s="2" t="s">
        <v>3038</v>
      </c>
      <c r="E707" s="10" t="s">
        <v>5195</v>
      </c>
      <c r="F707" s="5" t="s">
        <v>2381</v>
      </c>
      <c r="G707" s="5" t="s">
        <v>3039</v>
      </c>
      <c r="H707" s="2" t="s">
        <v>3034</v>
      </c>
      <c r="I707" s="2" t="s">
        <v>1649</v>
      </c>
      <c r="J707" s="2" t="s">
        <v>30</v>
      </c>
      <c r="K707" s="2">
        <v>28106</v>
      </c>
      <c r="L707" s="2" t="s">
        <v>334</v>
      </c>
      <c r="M707" s="2" t="s">
        <v>3035</v>
      </c>
      <c r="N707" s="16" t="s">
        <v>3036</v>
      </c>
    </row>
    <row r="708" spans="1:14" s="2" customFormat="1">
      <c r="A708" s="5" t="s">
        <v>3040</v>
      </c>
      <c r="B708" s="2" t="s">
        <v>90</v>
      </c>
      <c r="C708" s="4" t="s">
        <v>1000</v>
      </c>
      <c r="D708" s="4" t="s">
        <v>642</v>
      </c>
      <c r="E708" s="5" t="str">
        <f>HYPERLINK("https://twitter.com/MEnewspaper","@MEnewspaper")</f>
        <v>@MEnewspaper</v>
      </c>
      <c r="F708" s="5" t="s">
        <v>2381</v>
      </c>
      <c r="G708" s="16" t="s">
        <v>3041</v>
      </c>
      <c r="H708" s="2" t="s">
        <v>3042</v>
      </c>
      <c r="I708" s="2" t="s">
        <v>3043</v>
      </c>
      <c r="J708" s="2" t="s">
        <v>30</v>
      </c>
      <c r="K708" s="2">
        <v>27302</v>
      </c>
      <c r="L708" s="2" t="s">
        <v>178</v>
      </c>
      <c r="M708" s="2" t="s">
        <v>3044</v>
      </c>
      <c r="N708" s="16" t="s">
        <v>3045</v>
      </c>
    </row>
    <row r="709" spans="1:14" s="2" customFormat="1">
      <c r="A709" s="5" t="s">
        <v>3046</v>
      </c>
      <c r="B709" s="2" t="s">
        <v>798</v>
      </c>
      <c r="C709" s="2" t="s">
        <v>3047</v>
      </c>
      <c r="D709" s="2" t="s">
        <v>580</v>
      </c>
      <c r="E709" s="10" t="s">
        <v>5195</v>
      </c>
      <c r="F709" s="5" t="s">
        <v>2381</v>
      </c>
      <c r="G709" s="16" t="s">
        <v>3048</v>
      </c>
      <c r="H709" s="2" t="s">
        <v>3049</v>
      </c>
      <c r="I709" s="2" t="s">
        <v>3050</v>
      </c>
      <c r="J709" s="2" t="s">
        <v>30</v>
      </c>
      <c r="K709" s="2">
        <v>28777</v>
      </c>
      <c r="L709" s="2" t="s">
        <v>3051</v>
      </c>
      <c r="M709" s="2" t="s">
        <v>3052</v>
      </c>
      <c r="N709" s="16" t="s">
        <v>3053</v>
      </c>
    </row>
    <row r="710" spans="1:14" s="2" customFormat="1">
      <c r="A710" s="5" t="s">
        <v>3046</v>
      </c>
      <c r="B710" s="2" t="s">
        <v>170</v>
      </c>
      <c r="C710" s="2" t="s">
        <v>3054</v>
      </c>
      <c r="D710" s="2" t="s">
        <v>3055</v>
      </c>
      <c r="E710" s="10" t="s">
        <v>5195</v>
      </c>
      <c r="F710" s="5" t="s">
        <v>2381</v>
      </c>
      <c r="G710" s="16" t="s">
        <v>3056</v>
      </c>
      <c r="H710" s="2" t="s">
        <v>3049</v>
      </c>
      <c r="I710" s="2" t="s">
        <v>3050</v>
      </c>
      <c r="J710" s="2" t="s">
        <v>30</v>
      </c>
      <c r="K710" s="2">
        <v>28777</v>
      </c>
      <c r="L710" s="2" t="s">
        <v>3051</v>
      </c>
      <c r="M710" s="2" t="s">
        <v>3052</v>
      </c>
      <c r="N710" s="16" t="s">
        <v>3053</v>
      </c>
    </row>
    <row r="711" spans="1:14" s="2" customFormat="1">
      <c r="A711" s="5" t="s">
        <v>3057</v>
      </c>
      <c r="B711" s="2" t="s">
        <v>798</v>
      </c>
      <c r="C711" s="2" t="s">
        <v>1079</v>
      </c>
      <c r="D711" s="2" t="s">
        <v>803</v>
      </c>
      <c r="E711" s="12" t="str">
        <f>HYPERLINK("https://twitter.com/MontHeraldNews","@MontHeraldNews")</f>
        <v>@MontHeraldNews</v>
      </c>
      <c r="F711" s="5" t="s">
        <v>2381</v>
      </c>
      <c r="G711" s="16" t="s">
        <v>3058</v>
      </c>
      <c r="H711" s="2" t="s">
        <v>3059</v>
      </c>
      <c r="I711" s="2" t="s">
        <v>3060</v>
      </c>
      <c r="J711" s="2" t="s">
        <v>30</v>
      </c>
      <c r="K711" s="2">
        <v>27371</v>
      </c>
      <c r="L711" s="2" t="s">
        <v>3061</v>
      </c>
      <c r="M711" s="2" t="s">
        <v>3062</v>
      </c>
      <c r="N711" s="16" t="s">
        <v>3063</v>
      </c>
    </row>
    <row r="712" spans="1:14" s="2" customFormat="1">
      <c r="A712" s="5" t="s">
        <v>3064</v>
      </c>
      <c r="B712" s="2" t="s">
        <v>68</v>
      </c>
      <c r="C712" s="2" t="s">
        <v>15</v>
      </c>
      <c r="D712" s="2" t="s">
        <v>15</v>
      </c>
      <c r="E712" s="10" t="str">
        <f>HYPERLINK("https://twitter.com/mooresvilletrib","@mooresvilletrib")</f>
        <v>@mooresvilletrib</v>
      </c>
      <c r="F712" s="5" t="s">
        <v>2381</v>
      </c>
      <c r="G712" s="16" t="s">
        <v>3067</v>
      </c>
      <c r="H712" s="2" t="s">
        <v>1744</v>
      </c>
      <c r="I712" s="2" t="s">
        <v>1745</v>
      </c>
      <c r="J712" s="2" t="s">
        <v>30</v>
      </c>
      <c r="K712" s="2">
        <v>28677</v>
      </c>
      <c r="L712" s="2" t="s">
        <v>1746</v>
      </c>
      <c r="M712" s="2" t="s">
        <v>3068</v>
      </c>
      <c r="N712" s="16" t="s">
        <v>3066</v>
      </c>
    </row>
    <row r="713" spans="1:14" s="2" customFormat="1">
      <c r="A713" s="5" t="s">
        <v>3064</v>
      </c>
      <c r="B713" s="2" t="s">
        <v>90</v>
      </c>
      <c r="C713" s="2" t="s">
        <v>246</v>
      </c>
      <c r="D713" s="2" t="s">
        <v>1742</v>
      </c>
      <c r="E713" s="10" t="str">
        <f>HYPERLINK("https://twitter.com/mooresvilletrib","@mooresvilletrib")</f>
        <v>@mooresvilletrib</v>
      </c>
      <c r="F713" s="5" t="s">
        <v>2381</v>
      </c>
      <c r="G713" s="16" t="s">
        <v>1743</v>
      </c>
      <c r="H713" s="2" t="s">
        <v>1744</v>
      </c>
      <c r="I713" s="2" t="s">
        <v>1745</v>
      </c>
      <c r="J713" s="2" t="s">
        <v>30</v>
      </c>
      <c r="K713" s="2">
        <v>28677</v>
      </c>
      <c r="L713" s="2" t="s">
        <v>1746</v>
      </c>
      <c r="M713" s="2" t="s">
        <v>3065</v>
      </c>
      <c r="N713" s="16" t="s">
        <v>3066</v>
      </c>
    </row>
    <row r="714" spans="1:14" s="2" customFormat="1">
      <c r="A714" s="5" t="s">
        <v>3069</v>
      </c>
      <c r="B714" s="2" t="s">
        <v>68</v>
      </c>
      <c r="C714" s="4" t="s">
        <v>15</v>
      </c>
      <c r="D714" s="4" t="s">
        <v>15</v>
      </c>
      <c r="E714" s="16" t="s">
        <v>5202</v>
      </c>
      <c r="F714" s="5" t="s">
        <v>2381</v>
      </c>
      <c r="G714" s="16" t="s">
        <v>3070</v>
      </c>
      <c r="H714" s="2" t="s">
        <v>3071</v>
      </c>
      <c r="I714" s="2" t="s">
        <v>3072</v>
      </c>
      <c r="J714" s="2" t="s">
        <v>30</v>
      </c>
      <c r="K714" s="2">
        <v>28365</v>
      </c>
      <c r="L714" s="2" t="s">
        <v>1012</v>
      </c>
      <c r="M714" s="2" t="s">
        <v>3073</v>
      </c>
      <c r="N714" s="16" t="s">
        <v>3074</v>
      </c>
    </row>
    <row r="715" spans="1:14" s="2" customFormat="1">
      <c r="A715" s="5" t="s">
        <v>3075</v>
      </c>
      <c r="B715" s="2" t="s">
        <v>170</v>
      </c>
      <c r="C715" s="2" t="s">
        <v>3079</v>
      </c>
      <c r="D715" s="2" t="s">
        <v>833</v>
      </c>
      <c r="E715" s="10" t="s">
        <v>5195</v>
      </c>
      <c r="F715" s="5" t="s">
        <v>2381</v>
      </c>
      <c r="G715" s="5" t="s">
        <v>3080</v>
      </c>
      <c r="H715" s="2" t="s">
        <v>3081</v>
      </c>
      <c r="I715" s="2" t="s">
        <v>861</v>
      </c>
      <c r="J715" s="2" t="s">
        <v>30</v>
      </c>
      <c r="K715" s="2">
        <v>28036</v>
      </c>
      <c r="L715" s="2" t="s">
        <v>334</v>
      </c>
      <c r="M715" s="2" t="s">
        <v>2873</v>
      </c>
      <c r="N715" s="16" t="s">
        <v>3078</v>
      </c>
    </row>
    <row r="716" spans="1:14" s="2" customFormat="1">
      <c r="A716" s="5" t="s">
        <v>3075</v>
      </c>
      <c r="B716" s="2" t="s">
        <v>90</v>
      </c>
      <c r="C716" s="2" t="s">
        <v>80</v>
      </c>
      <c r="D716" s="2" t="s">
        <v>3032</v>
      </c>
      <c r="E716" s="5" t="s">
        <v>5195</v>
      </c>
      <c r="F716" s="5" t="s">
        <v>2381</v>
      </c>
      <c r="G716" s="5" t="s">
        <v>3076</v>
      </c>
      <c r="H716" s="2" t="s">
        <v>2871</v>
      </c>
      <c r="I716" s="2" t="s">
        <v>2872</v>
      </c>
      <c r="J716" s="2" t="s">
        <v>30</v>
      </c>
      <c r="K716" s="2" t="s">
        <v>3077</v>
      </c>
      <c r="L716" s="2" t="s">
        <v>334</v>
      </c>
      <c r="M716" s="2" t="s">
        <v>2873</v>
      </c>
      <c r="N716" s="16" t="s">
        <v>3078</v>
      </c>
    </row>
    <row r="717" spans="1:14" s="2" customFormat="1">
      <c r="A717" s="5" t="s">
        <v>3075</v>
      </c>
      <c r="B717" s="2" t="s">
        <v>170</v>
      </c>
      <c r="C717" s="2" t="s">
        <v>2007</v>
      </c>
      <c r="D717" s="2" t="s">
        <v>3082</v>
      </c>
      <c r="E717" s="10" t="s">
        <v>5195</v>
      </c>
      <c r="F717" s="5" t="s">
        <v>2381</v>
      </c>
      <c r="G717" s="5" t="s">
        <v>3083</v>
      </c>
      <c r="H717" s="2" t="s">
        <v>3081</v>
      </c>
      <c r="I717" s="2" t="s">
        <v>861</v>
      </c>
      <c r="J717" s="2" t="s">
        <v>30</v>
      </c>
      <c r="K717" s="2">
        <v>28036</v>
      </c>
      <c r="L717" s="2" t="s">
        <v>334</v>
      </c>
      <c r="M717" s="2" t="s">
        <v>2873</v>
      </c>
      <c r="N717" s="16" t="s">
        <v>3078</v>
      </c>
    </row>
    <row r="718" spans="1:14" s="2" customFormat="1">
      <c r="A718" s="5" t="s">
        <v>3075</v>
      </c>
      <c r="B718" s="2" t="s">
        <v>68</v>
      </c>
      <c r="E718" s="10" t="s">
        <v>5195</v>
      </c>
      <c r="F718" s="5" t="s">
        <v>2381</v>
      </c>
      <c r="G718" s="16" t="s">
        <v>3084</v>
      </c>
      <c r="H718" s="2" t="s">
        <v>3081</v>
      </c>
      <c r="I718" s="2" t="s">
        <v>861</v>
      </c>
      <c r="J718" s="2" t="s">
        <v>30</v>
      </c>
      <c r="K718" s="2">
        <v>28036</v>
      </c>
      <c r="L718" s="2" t="s">
        <v>334</v>
      </c>
      <c r="M718" s="2" t="s">
        <v>2873</v>
      </c>
      <c r="N718" s="16" t="s">
        <v>3078</v>
      </c>
    </row>
    <row r="719" spans="1:14" s="2" customFormat="1">
      <c r="A719" s="5" t="s">
        <v>3085</v>
      </c>
      <c r="B719" s="2" t="s">
        <v>90</v>
      </c>
      <c r="C719" s="2" t="s">
        <v>608</v>
      </c>
      <c r="D719" s="2" t="s">
        <v>3091</v>
      </c>
      <c r="E719" s="5" t="str">
        <f>HYPERLINK("https://twitter.com/Mountain_Times","@Mountain_Times")</f>
        <v>@Mountain_Times</v>
      </c>
      <c r="F719" s="5" t="s">
        <v>2381</v>
      </c>
      <c r="G719" s="5" t="s">
        <v>3092</v>
      </c>
      <c r="H719" s="2" t="s">
        <v>3086</v>
      </c>
      <c r="I719" s="2" t="s">
        <v>1463</v>
      </c>
      <c r="J719" s="2" t="s">
        <v>30</v>
      </c>
      <c r="K719" s="2">
        <v>28607</v>
      </c>
      <c r="L719" s="2" t="s">
        <v>1464</v>
      </c>
      <c r="M719" s="2" t="s">
        <v>3087</v>
      </c>
      <c r="N719" s="5" t="s">
        <v>3088</v>
      </c>
    </row>
    <row r="720" spans="1:14" s="2" customFormat="1">
      <c r="A720" s="5" t="s">
        <v>3085</v>
      </c>
      <c r="B720" s="2" t="s">
        <v>353</v>
      </c>
      <c r="C720" s="2" t="s">
        <v>1600</v>
      </c>
      <c r="D720" s="2" t="s">
        <v>3089</v>
      </c>
      <c r="E720" s="5" t="str">
        <f>HYPERLINK("https://twitter.com/Mountain_Times","@Mountain_Times")</f>
        <v>@Mountain_Times</v>
      </c>
      <c r="F720" s="5" t="s">
        <v>2381</v>
      </c>
      <c r="G720" s="16" t="s">
        <v>3090</v>
      </c>
      <c r="H720" s="2" t="s">
        <v>3086</v>
      </c>
      <c r="I720" s="2" t="s">
        <v>1463</v>
      </c>
      <c r="J720" s="2" t="s">
        <v>30</v>
      </c>
      <c r="K720" s="2">
        <v>28607</v>
      </c>
      <c r="L720" s="2" t="s">
        <v>1464</v>
      </c>
      <c r="M720" s="2" t="s">
        <v>3087</v>
      </c>
      <c r="N720" s="5" t="s">
        <v>3088</v>
      </c>
    </row>
    <row r="721" spans="1:14" s="2" customFormat="1">
      <c r="A721" s="5" t="s">
        <v>3085</v>
      </c>
      <c r="B721" s="2" t="s">
        <v>57</v>
      </c>
      <c r="C721" s="2" t="s">
        <v>816</v>
      </c>
      <c r="D721" s="2" t="s">
        <v>2431</v>
      </c>
      <c r="E721" s="10" t="str">
        <f>HYPERLINK("https://twitter.com/Mountain_Times","@Mountain_Times")</f>
        <v>@Mountain_Times</v>
      </c>
      <c r="F721" s="5" t="s">
        <v>2381</v>
      </c>
      <c r="G721" s="16" t="s">
        <v>2433</v>
      </c>
      <c r="H721" s="2" t="s">
        <v>3086</v>
      </c>
      <c r="I721" s="2" t="s">
        <v>1463</v>
      </c>
      <c r="J721" s="2" t="s">
        <v>30</v>
      </c>
      <c r="K721" s="2">
        <v>28607</v>
      </c>
      <c r="L721" s="2" t="s">
        <v>1464</v>
      </c>
      <c r="M721" s="2" t="s">
        <v>3087</v>
      </c>
      <c r="N721" s="5" t="s">
        <v>3088</v>
      </c>
    </row>
    <row r="722" spans="1:14" s="2" customFormat="1">
      <c r="A722" s="5" t="s">
        <v>3093</v>
      </c>
      <c r="B722" s="2" t="s">
        <v>170</v>
      </c>
      <c r="C722" s="2" t="s">
        <v>1033</v>
      </c>
      <c r="D722" s="2" t="s">
        <v>1088</v>
      </c>
      <c r="E722" s="16" t="s">
        <v>3096</v>
      </c>
      <c r="F722" s="5" t="s">
        <v>2381</v>
      </c>
      <c r="G722" s="16" t="s">
        <v>3110</v>
      </c>
      <c r="H722" s="2" t="s">
        <v>3098</v>
      </c>
      <c r="I722" s="2" t="s">
        <v>2111</v>
      </c>
      <c r="J722" s="2" t="s">
        <v>30</v>
      </c>
      <c r="K722" s="2">
        <v>28786</v>
      </c>
      <c r="L722" s="2" t="s">
        <v>2112</v>
      </c>
      <c r="M722" s="2" t="s">
        <v>3111</v>
      </c>
      <c r="N722" s="5" t="s">
        <v>253</v>
      </c>
    </row>
    <row r="723" spans="1:14" s="2" customFormat="1">
      <c r="A723" s="5" t="s">
        <v>3093</v>
      </c>
      <c r="B723" s="2" t="s">
        <v>182</v>
      </c>
      <c r="C723" s="2" t="s">
        <v>3103</v>
      </c>
      <c r="D723" s="2" t="s">
        <v>3104</v>
      </c>
      <c r="E723" s="16" t="s">
        <v>3096</v>
      </c>
      <c r="F723" s="5" t="s">
        <v>2381</v>
      </c>
      <c r="G723" s="16" t="s">
        <v>3105</v>
      </c>
      <c r="H723" s="2" t="s">
        <v>3098</v>
      </c>
      <c r="I723" s="2" t="s">
        <v>2111</v>
      </c>
      <c r="J723" s="2" t="s">
        <v>30</v>
      </c>
      <c r="K723" s="2">
        <v>28786</v>
      </c>
      <c r="L723" s="2" t="s">
        <v>2112</v>
      </c>
      <c r="M723" s="2" t="s">
        <v>3106</v>
      </c>
      <c r="N723" s="5" t="s">
        <v>253</v>
      </c>
    </row>
    <row r="724" spans="1:14" s="2" customFormat="1">
      <c r="A724" s="5" t="s">
        <v>3093</v>
      </c>
      <c r="B724" s="2" t="s">
        <v>353</v>
      </c>
      <c r="C724" s="2" t="s">
        <v>2118</v>
      </c>
      <c r="D724" s="2" t="s">
        <v>3107</v>
      </c>
      <c r="E724" s="16" t="s">
        <v>3096</v>
      </c>
      <c r="F724" s="5" t="s">
        <v>2381</v>
      </c>
      <c r="G724" s="16" t="s">
        <v>3108</v>
      </c>
      <c r="H724" s="2" t="s">
        <v>3098</v>
      </c>
      <c r="I724" s="2" t="s">
        <v>2111</v>
      </c>
      <c r="J724" s="2" t="s">
        <v>30</v>
      </c>
      <c r="K724" s="2">
        <v>28786</v>
      </c>
      <c r="L724" s="2" t="s">
        <v>2112</v>
      </c>
      <c r="M724" s="2" t="s">
        <v>3109</v>
      </c>
      <c r="N724" s="5" t="s">
        <v>253</v>
      </c>
    </row>
    <row r="725" spans="1:14" s="2" customFormat="1">
      <c r="A725" s="5" t="s">
        <v>3093</v>
      </c>
      <c r="B725" s="2" t="s">
        <v>170</v>
      </c>
      <c r="C725" s="2" t="s">
        <v>1607</v>
      </c>
      <c r="D725" s="1" t="s">
        <v>3112</v>
      </c>
      <c r="E725" s="16" t="s">
        <v>3096</v>
      </c>
      <c r="F725" s="5" t="s">
        <v>2381</v>
      </c>
      <c r="G725" s="5" t="s">
        <v>3113</v>
      </c>
      <c r="H725" s="2" t="s">
        <v>3098</v>
      </c>
      <c r="I725" s="2" t="s">
        <v>2111</v>
      </c>
      <c r="J725" s="2" t="s">
        <v>30</v>
      </c>
      <c r="K725" s="2">
        <v>28786</v>
      </c>
      <c r="L725" s="2" t="s">
        <v>2112</v>
      </c>
      <c r="M725" s="2" t="s">
        <v>3114</v>
      </c>
      <c r="N725" s="5" t="s">
        <v>253</v>
      </c>
    </row>
    <row r="726" spans="1:14" s="2" customFormat="1">
      <c r="A726" s="5" t="s">
        <v>3093</v>
      </c>
      <c r="B726" s="2" t="s">
        <v>3100</v>
      </c>
      <c r="C726" s="2" t="s">
        <v>1687</v>
      </c>
      <c r="D726" s="2" t="s">
        <v>1037</v>
      </c>
      <c r="E726" s="16" t="s">
        <v>3096</v>
      </c>
      <c r="F726" s="5" t="s">
        <v>2381</v>
      </c>
      <c r="G726" s="16" t="s">
        <v>3101</v>
      </c>
      <c r="H726" s="2" t="s">
        <v>3098</v>
      </c>
      <c r="I726" s="2" t="s">
        <v>2111</v>
      </c>
      <c r="J726" s="2" t="s">
        <v>30</v>
      </c>
      <c r="K726" s="2">
        <v>28786</v>
      </c>
      <c r="L726" s="2" t="s">
        <v>2112</v>
      </c>
      <c r="M726" s="2" t="s">
        <v>3102</v>
      </c>
      <c r="N726" s="16" t="s">
        <v>253</v>
      </c>
    </row>
    <row r="727" spans="1:14" s="2" customFormat="1">
      <c r="A727" s="5" t="s">
        <v>3093</v>
      </c>
      <c r="B727" s="2" t="s">
        <v>90</v>
      </c>
      <c r="C727" s="2" t="s">
        <v>3094</v>
      </c>
      <c r="D727" s="2" t="s">
        <v>3095</v>
      </c>
      <c r="E727" s="16" t="s">
        <v>3096</v>
      </c>
      <c r="F727" s="5" t="s">
        <v>2381</v>
      </c>
      <c r="G727" s="16" t="s">
        <v>3097</v>
      </c>
      <c r="H727" s="2" t="s">
        <v>3098</v>
      </c>
      <c r="I727" s="2" t="s">
        <v>2111</v>
      </c>
      <c r="J727" s="2" t="s">
        <v>30</v>
      </c>
      <c r="K727" s="2">
        <v>28786</v>
      </c>
      <c r="L727" s="2" t="s">
        <v>2112</v>
      </c>
      <c r="M727" s="2" t="s">
        <v>3099</v>
      </c>
      <c r="N727" s="5" t="s">
        <v>253</v>
      </c>
    </row>
    <row r="728" spans="1:14" s="2" customFormat="1">
      <c r="A728" s="5" t="s">
        <v>3115</v>
      </c>
      <c r="B728" s="2" t="s">
        <v>68</v>
      </c>
      <c r="C728" s="2" t="s">
        <v>15</v>
      </c>
      <c r="D728" s="2" t="s">
        <v>15</v>
      </c>
      <c r="E728" s="10" t="s">
        <v>5195</v>
      </c>
      <c r="F728" s="5" t="s">
        <v>2381</v>
      </c>
      <c r="G728" s="16" t="s">
        <v>3116</v>
      </c>
      <c r="H728" s="2" t="s">
        <v>3117</v>
      </c>
      <c r="I728" s="2" t="s">
        <v>3118</v>
      </c>
      <c r="J728" s="2" t="s">
        <v>30</v>
      </c>
      <c r="K728" s="2">
        <v>27856</v>
      </c>
      <c r="L728" s="2" t="s">
        <v>284</v>
      </c>
      <c r="M728" s="2" t="s">
        <v>3119</v>
      </c>
      <c r="N728" s="16" t="s">
        <v>3120</v>
      </c>
    </row>
    <row r="729" spans="1:14" s="2" customFormat="1">
      <c r="A729" s="5" t="s">
        <v>3115</v>
      </c>
      <c r="B729" s="2" t="s">
        <v>170</v>
      </c>
      <c r="C729" s="2" t="s">
        <v>1140</v>
      </c>
      <c r="D729" s="2" t="s">
        <v>2488</v>
      </c>
      <c r="E729" s="10" t="s">
        <v>5195</v>
      </c>
      <c r="F729" s="5" t="s">
        <v>2381</v>
      </c>
      <c r="G729" s="16" t="s">
        <v>3116</v>
      </c>
      <c r="H729" s="2" t="s">
        <v>3117</v>
      </c>
      <c r="I729" s="2" t="s">
        <v>3118</v>
      </c>
      <c r="J729" s="2" t="s">
        <v>30</v>
      </c>
      <c r="K729" s="2">
        <v>27856</v>
      </c>
      <c r="L729" s="2" t="s">
        <v>284</v>
      </c>
      <c r="M729" s="2" t="s">
        <v>3119</v>
      </c>
      <c r="N729" s="16" t="s">
        <v>3120</v>
      </c>
    </row>
    <row r="730" spans="1:14" s="2" customFormat="1">
      <c r="A730" s="5" t="s">
        <v>3115</v>
      </c>
      <c r="B730" s="2" t="s">
        <v>353</v>
      </c>
      <c r="C730" s="2" t="s">
        <v>3121</v>
      </c>
      <c r="D730" s="2" t="s">
        <v>3122</v>
      </c>
      <c r="E730" s="10" t="s">
        <v>5195</v>
      </c>
      <c r="F730" s="5" t="s">
        <v>2381</v>
      </c>
      <c r="G730" s="16" t="s">
        <v>3123</v>
      </c>
      <c r="H730" s="2" t="s">
        <v>3117</v>
      </c>
      <c r="I730" s="2" t="s">
        <v>3118</v>
      </c>
      <c r="J730" s="2" t="s">
        <v>30</v>
      </c>
      <c r="K730" s="2">
        <v>27856</v>
      </c>
      <c r="L730" s="2" t="s">
        <v>284</v>
      </c>
      <c r="M730" s="2" t="s">
        <v>3119</v>
      </c>
      <c r="N730" s="16" t="s">
        <v>3120</v>
      </c>
    </row>
    <row r="731" spans="1:14" s="2" customFormat="1">
      <c r="A731" s="5" t="s">
        <v>3124</v>
      </c>
      <c r="B731" s="2" t="s">
        <v>68</v>
      </c>
      <c r="C731" s="2" t="s">
        <v>15</v>
      </c>
      <c r="D731" s="2" t="s">
        <v>15</v>
      </c>
      <c r="E731" s="5" t="str">
        <f>HYPERLINK("https://twitter.com/NewsofOrange","@NewsofOrange")</f>
        <v>@NewsofOrange</v>
      </c>
      <c r="F731" s="5" t="s">
        <v>2381</v>
      </c>
      <c r="G731" s="16" t="s">
        <v>3125</v>
      </c>
      <c r="H731" s="2" t="s">
        <v>3126</v>
      </c>
      <c r="I731" s="2" t="s">
        <v>3127</v>
      </c>
      <c r="J731" s="2" t="s">
        <v>30</v>
      </c>
      <c r="K731" s="2">
        <v>27278</v>
      </c>
      <c r="L731" s="2" t="s">
        <v>109</v>
      </c>
      <c r="M731" s="2" t="s">
        <v>3128</v>
      </c>
      <c r="N731" s="16" t="s">
        <v>3129</v>
      </c>
    </row>
    <row r="732" spans="1:14" s="2" customFormat="1">
      <c r="A732" s="5" t="s">
        <v>3130</v>
      </c>
      <c r="B732" s="2" t="s">
        <v>170</v>
      </c>
      <c r="C732" s="4" t="s">
        <v>1474</v>
      </c>
      <c r="D732" s="4" t="s">
        <v>3150</v>
      </c>
      <c r="E732" s="16" t="s">
        <v>3131</v>
      </c>
      <c r="F732" s="5" t="s">
        <v>2381</v>
      </c>
      <c r="G732" s="16" t="s">
        <v>3151</v>
      </c>
      <c r="H732" s="2" t="s">
        <v>3133</v>
      </c>
      <c r="I732" s="2" t="s">
        <v>3134</v>
      </c>
      <c r="J732" s="2" t="s">
        <v>30</v>
      </c>
      <c r="K732" s="2">
        <v>28472</v>
      </c>
      <c r="L732" s="2" t="s">
        <v>3135</v>
      </c>
      <c r="M732" s="2" t="s">
        <v>3152</v>
      </c>
      <c r="N732" s="5" t="s">
        <v>3137</v>
      </c>
    </row>
    <row r="733" spans="1:14" s="2" customFormat="1">
      <c r="A733" s="5" t="s">
        <v>3130</v>
      </c>
      <c r="B733" s="2" t="s">
        <v>170</v>
      </c>
      <c r="C733" s="2" t="s">
        <v>3146</v>
      </c>
      <c r="D733" s="2" t="s">
        <v>3147</v>
      </c>
      <c r="E733" s="16" t="s">
        <v>3131</v>
      </c>
      <c r="F733" s="5" t="s">
        <v>2381</v>
      </c>
      <c r="G733" s="16" t="s">
        <v>3148</v>
      </c>
      <c r="H733" s="2" t="s">
        <v>3133</v>
      </c>
      <c r="I733" s="2" t="s">
        <v>3134</v>
      </c>
      <c r="J733" s="2" t="s">
        <v>30</v>
      </c>
      <c r="K733" s="2">
        <v>28472</v>
      </c>
      <c r="L733" s="2" t="s">
        <v>3135</v>
      </c>
      <c r="M733" s="2" t="s">
        <v>3149</v>
      </c>
      <c r="N733" s="16" t="s">
        <v>3137</v>
      </c>
    </row>
    <row r="734" spans="1:14" s="2" customFormat="1">
      <c r="A734" s="5" t="s">
        <v>3130</v>
      </c>
      <c r="B734" s="2" t="s">
        <v>3153</v>
      </c>
      <c r="C734" s="2" t="s">
        <v>3154</v>
      </c>
      <c r="D734" s="2" t="s">
        <v>2401</v>
      </c>
      <c r="E734" s="16" t="s">
        <v>3131</v>
      </c>
      <c r="F734" s="5" t="s">
        <v>2381</v>
      </c>
      <c r="G734" s="16" t="s">
        <v>3155</v>
      </c>
      <c r="H734" s="2" t="s">
        <v>3133</v>
      </c>
      <c r="I734" s="2" t="s">
        <v>3134</v>
      </c>
      <c r="J734" s="2" t="s">
        <v>30</v>
      </c>
      <c r="K734" s="2">
        <v>28472</v>
      </c>
      <c r="L734" s="2" t="s">
        <v>3135</v>
      </c>
      <c r="M734" s="2" t="s">
        <v>3156</v>
      </c>
      <c r="N734" s="5" t="s">
        <v>3137</v>
      </c>
    </row>
    <row r="735" spans="1:14" s="2" customFormat="1">
      <c r="A735" s="5" t="s">
        <v>3130</v>
      </c>
      <c r="B735" s="2" t="s">
        <v>3143</v>
      </c>
      <c r="C735" s="2" t="s">
        <v>630</v>
      </c>
      <c r="D735" s="2" t="s">
        <v>3140</v>
      </c>
      <c r="E735" s="16" t="s">
        <v>3131</v>
      </c>
      <c r="F735" s="5" t="s">
        <v>2381</v>
      </c>
      <c r="G735" s="16" t="s">
        <v>3144</v>
      </c>
      <c r="H735" s="2" t="s">
        <v>3133</v>
      </c>
      <c r="I735" s="2" t="s">
        <v>3134</v>
      </c>
      <c r="J735" s="2" t="s">
        <v>30</v>
      </c>
      <c r="K735" s="2">
        <v>28472</v>
      </c>
      <c r="L735" s="2" t="s">
        <v>3135</v>
      </c>
      <c r="M735" s="2" t="s">
        <v>3145</v>
      </c>
      <c r="N735" s="5" t="s">
        <v>3137</v>
      </c>
    </row>
    <row r="736" spans="1:14" s="2" customFormat="1">
      <c r="A736" s="5" t="s">
        <v>3130</v>
      </c>
      <c r="B736" s="2" t="s">
        <v>90</v>
      </c>
      <c r="C736" s="2" t="s">
        <v>80</v>
      </c>
      <c r="D736" s="2" t="s">
        <v>1632</v>
      </c>
      <c r="E736" s="16" t="s">
        <v>3131</v>
      </c>
      <c r="F736" s="5" t="s">
        <v>2381</v>
      </c>
      <c r="G736" s="16" t="s">
        <v>3132</v>
      </c>
      <c r="H736" s="2" t="s">
        <v>3133</v>
      </c>
      <c r="I736" s="2" t="s">
        <v>3134</v>
      </c>
      <c r="J736" s="2" t="s">
        <v>30</v>
      </c>
      <c r="K736" s="2">
        <v>28472</v>
      </c>
      <c r="L736" s="2" t="s">
        <v>3135</v>
      </c>
      <c r="M736" s="2" t="s">
        <v>3136</v>
      </c>
      <c r="N736" s="5" t="s">
        <v>3137</v>
      </c>
    </row>
    <row r="737" spans="1:14" s="2" customFormat="1">
      <c r="A737" s="5" t="s">
        <v>3130</v>
      </c>
      <c r="B737" s="2" t="s">
        <v>353</v>
      </c>
      <c r="C737" s="2" t="s">
        <v>3139</v>
      </c>
      <c r="D737" s="2" t="s">
        <v>3140</v>
      </c>
      <c r="E737" s="16" t="s">
        <v>3131</v>
      </c>
      <c r="F737" s="5" t="s">
        <v>2381</v>
      </c>
      <c r="G737" s="16" t="s">
        <v>3141</v>
      </c>
      <c r="H737" s="2" t="s">
        <v>3133</v>
      </c>
      <c r="I737" s="2" t="s">
        <v>3134</v>
      </c>
      <c r="J737" s="2" t="s">
        <v>30</v>
      </c>
      <c r="K737" s="2">
        <v>28472</v>
      </c>
      <c r="L737" s="2" t="s">
        <v>3135</v>
      </c>
      <c r="M737" s="2" t="s">
        <v>3142</v>
      </c>
      <c r="N737" s="5" t="s">
        <v>3137</v>
      </c>
    </row>
    <row r="738" spans="1:14" s="2" customFormat="1">
      <c r="A738" s="5" t="s">
        <v>3130</v>
      </c>
      <c r="B738" s="2" t="s">
        <v>49</v>
      </c>
      <c r="C738" s="4"/>
      <c r="D738" s="4"/>
      <c r="E738" s="16" t="s">
        <v>3131</v>
      </c>
      <c r="F738" s="5" t="s">
        <v>2381</v>
      </c>
      <c r="G738" s="16" t="s">
        <v>1208</v>
      </c>
      <c r="H738" s="2" t="s">
        <v>3133</v>
      </c>
      <c r="I738" s="2" t="s">
        <v>3134</v>
      </c>
      <c r="J738" s="2" t="s">
        <v>30</v>
      </c>
      <c r="K738" s="2">
        <v>28472</v>
      </c>
      <c r="L738" s="2" t="s">
        <v>3135</v>
      </c>
      <c r="M738" s="2" t="s">
        <v>3138</v>
      </c>
      <c r="N738" s="5" t="s">
        <v>3137</v>
      </c>
    </row>
    <row r="739" spans="1:14" s="2" customFormat="1">
      <c r="A739" s="5" t="s">
        <v>3157</v>
      </c>
      <c r="B739" s="2" t="s">
        <v>1483</v>
      </c>
      <c r="C739" s="2" t="s">
        <v>3158</v>
      </c>
      <c r="D739" s="2" t="s">
        <v>1194</v>
      </c>
      <c r="E739" s="16" t="s">
        <v>3131</v>
      </c>
      <c r="F739" s="5" t="s">
        <v>2381</v>
      </c>
      <c r="G739" s="16" t="s">
        <v>3159</v>
      </c>
      <c r="H739" s="2" t="s">
        <v>3160</v>
      </c>
      <c r="I739" s="2" t="s">
        <v>2215</v>
      </c>
      <c r="J739" s="2" t="s">
        <v>30</v>
      </c>
      <c r="K739" s="2">
        <v>28753</v>
      </c>
      <c r="L739" s="2" t="s">
        <v>3161</v>
      </c>
      <c r="M739" s="2" t="s">
        <v>3162</v>
      </c>
      <c r="N739" s="16" t="s">
        <v>3163</v>
      </c>
    </row>
    <row r="740" spans="1:14" s="2" customFormat="1">
      <c r="A740" s="5" t="s">
        <v>3157</v>
      </c>
      <c r="B740" s="2" t="s">
        <v>3153</v>
      </c>
      <c r="C740" s="2" t="s">
        <v>3164</v>
      </c>
      <c r="D740" s="2" t="s">
        <v>3165</v>
      </c>
      <c r="E740" s="16" t="s">
        <v>3131</v>
      </c>
      <c r="F740" s="5" t="s">
        <v>2381</v>
      </c>
      <c r="G740" s="16" t="s">
        <v>3166</v>
      </c>
      <c r="H740" s="2" t="s">
        <v>3160</v>
      </c>
      <c r="I740" s="2" t="s">
        <v>2215</v>
      </c>
      <c r="J740" s="2" t="s">
        <v>30</v>
      </c>
      <c r="K740" s="2">
        <v>28753</v>
      </c>
      <c r="L740" s="2" t="s">
        <v>3161</v>
      </c>
      <c r="M740" s="2" t="s">
        <v>3162</v>
      </c>
      <c r="N740" s="16" t="s">
        <v>3163</v>
      </c>
    </row>
    <row r="741" spans="1:14" s="2" customFormat="1">
      <c r="A741" s="5" t="s">
        <v>3167</v>
      </c>
      <c r="B741" s="2" t="s">
        <v>798</v>
      </c>
      <c r="C741" s="2" t="s">
        <v>3168</v>
      </c>
      <c r="D741" s="2" t="s">
        <v>3169</v>
      </c>
      <c r="E741" s="5" t="str">
        <f>HYPERLINK("https://twitter.com/mynwobserver","@mynwobserver")</f>
        <v>@mynwobserver</v>
      </c>
      <c r="F741" s="5" t="s">
        <v>2381</v>
      </c>
      <c r="G741" s="16" t="s">
        <v>3170</v>
      </c>
      <c r="H741" s="2" t="s">
        <v>3171</v>
      </c>
      <c r="I741" s="2" t="s">
        <v>3172</v>
      </c>
      <c r="J741" s="2" t="s">
        <v>30</v>
      </c>
      <c r="K741" s="2">
        <v>27310</v>
      </c>
      <c r="L741" s="2" t="s">
        <v>45</v>
      </c>
      <c r="M741" s="2" t="s">
        <v>3173</v>
      </c>
      <c r="N741" s="16" t="s">
        <v>3174</v>
      </c>
    </row>
    <row r="742" spans="1:14" s="2" customFormat="1">
      <c r="A742" s="5" t="s">
        <v>3175</v>
      </c>
      <c r="B742" s="2" t="s">
        <v>3176</v>
      </c>
      <c r="C742" s="4" t="s">
        <v>3177</v>
      </c>
      <c r="D742" s="4" t="s">
        <v>3178</v>
      </c>
      <c r="E742" s="16" t="s">
        <v>3179</v>
      </c>
      <c r="F742" s="5" t="s">
        <v>2381</v>
      </c>
      <c r="G742" s="16" t="s">
        <v>3180</v>
      </c>
      <c r="H742" s="2" t="s">
        <v>3181</v>
      </c>
      <c r="I742" s="2" t="s">
        <v>1802</v>
      </c>
      <c r="J742" s="2" t="s">
        <v>30</v>
      </c>
      <c r="K742" s="2">
        <v>27959</v>
      </c>
      <c r="L742" s="2" t="s">
        <v>1803</v>
      </c>
      <c r="M742" s="2" t="s">
        <v>3182</v>
      </c>
      <c r="N742" s="16" t="s">
        <v>3183</v>
      </c>
    </row>
    <row r="743" spans="1:14" s="2" customFormat="1">
      <c r="A743" s="5" t="s">
        <v>3175</v>
      </c>
      <c r="B743" s="2" t="s">
        <v>3176</v>
      </c>
      <c r="C743" s="2" t="s">
        <v>589</v>
      </c>
      <c r="D743" s="4" t="s">
        <v>3178</v>
      </c>
      <c r="E743" s="16" t="s">
        <v>3179</v>
      </c>
      <c r="F743" s="5" t="s">
        <v>2381</v>
      </c>
      <c r="G743" s="5" t="s">
        <v>3184</v>
      </c>
      <c r="H743" s="2" t="s">
        <v>3181</v>
      </c>
      <c r="I743" s="2" t="s">
        <v>1802</v>
      </c>
      <c r="J743" s="2" t="s">
        <v>30</v>
      </c>
      <c r="K743" s="2">
        <v>27959</v>
      </c>
      <c r="L743" s="2" t="s">
        <v>1803</v>
      </c>
      <c r="M743" s="2" t="s">
        <v>3182</v>
      </c>
      <c r="N743" s="16" t="s">
        <v>3183</v>
      </c>
    </row>
    <row r="744" spans="1:14" s="2" customFormat="1">
      <c r="A744" s="5" t="s">
        <v>3185</v>
      </c>
      <c r="B744" s="2" t="s">
        <v>68</v>
      </c>
      <c r="C744" s="2" t="s">
        <v>15</v>
      </c>
      <c r="D744" s="4" t="s">
        <v>15</v>
      </c>
      <c r="E744" s="10" t="s">
        <v>5195</v>
      </c>
      <c r="F744" s="5" t="s">
        <v>2381</v>
      </c>
      <c r="G744" s="5" t="s">
        <v>3186</v>
      </c>
      <c r="H744" s="2" t="s">
        <v>3187</v>
      </c>
      <c r="I744" s="2" t="s">
        <v>3188</v>
      </c>
      <c r="J744" s="2" t="s">
        <v>30</v>
      </c>
      <c r="K744" s="2">
        <v>27565</v>
      </c>
      <c r="L744" s="2" t="s">
        <v>2526</v>
      </c>
      <c r="M744" s="2" t="s">
        <v>3189</v>
      </c>
      <c r="N744" s="16" t="s">
        <v>3190</v>
      </c>
    </row>
    <row r="745" spans="1:14" s="2" customFormat="1">
      <c r="A745" s="5" t="s">
        <v>3185</v>
      </c>
      <c r="B745" s="2" t="s">
        <v>138</v>
      </c>
      <c r="C745" s="4" t="s">
        <v>2094</v>
      </c>
      <c r="D745" s="4" t="s">
        <v>3191</v>
      </c>
      <c r="E745" s="10" t="s">
        <v>5195</v>
      </c>
      <c r="F745" s="5" t="s">
        <v>2381</v>
      </c>
      <c r="G745" s="5" t="s">
        <v>3192</v>
      </c>
      <c r="H745" s="2" t="s">
        <v>3187</v>
      </c>
      <c r="I745" s="2" t="s">
        <v>3188</v>
      </c>
      <c r="J745" s="2" t="s">
        <v>30</v>
      </c>
      <c r="K745" s="2">
        <v>27565</v>
      </c>
      <c r="L745" s="2" t="s">
        <v>2526</v>
      </c>
      <c r="M745" s="2" t="s">
        <v>3189</v>
      </c>
      <c r="N745" s="16" t="s">
        <v>3190</v>
      </c>
    </row>
    <row r="746" spans="1:14" s="2" customFormat="1">
      <c r="A746" s="5" t="s">
        <v>3193</v>
      </c>
      <c r="B746" s="2" t="s">
        <v>68</v>
      </c>
      <c r="C746" s="2" t="s">
        <v>15</v>
      </c>
      <c r="D746" s="2" t="s">
        <v>15</v>
      </c>
      <c r="E746" s="10" t="s">
        <v>5195</v>
      </c>
      <c r="F746" s="5" t="s">
        <v>2381</v>
      </c>
      <c r="G746" s="16" t="s">
        <v>3194</v>
      </c>
      <c r="H746" s="2" t="s">
        <v>3195</v>
      </c>
      <c r="I746" s="2" t="s">
        <v>3196</v>
      </c>
      <c r="J746" s="2" t="s">
        <v>30</v>
      </c>
      <c r="K746" s="2">
        <v>28571</v>
      </c>
      <c r="L746" s="2" t="s">
        <v>3197</v>
      </c>
      <c r="M746" s="2" t="s">
        <v>3198</v>
      </c>
      <c r="N746" s="16" t="s">
        <v>3199</v>
      </c>
    </row>
    <row r="747" spans="1:14" s="2" customFormat="1">
      <c r="A747" s="5" t="s">
        <v>3200</v>
      </c>
      <c r="B747" s="2" t="s">
        <v>798</v>
      </c>
      <c r="C747" s="2" t="s">
        <v>1217</v>
      </c>
      <c r="D747" s="2" t="s">
        <v>3201</v>
      </c>
      <c r="E747" s="5" t="s">
        <v>5195</v>
      </c>
      <c r="F747" s="5" t="s">
        <v>2381</v>
      </c>
      <c r="G747" s="16" t="s">
        <v>3202</v>
      </c>
      <c r="H747" s="2" t="s">
        <v>3203</v>
      </c>
      <c r="I747" s="2" t="s">
        <v>3204</v>
      </c>
      <c r="J747" s="2" t="s">
        <v>30</v>
      </c>
      <c r="K747" s="2">
        <v>28425</v>
      </c>
      <c r="L747" s="2" t="s">
        <v>3205</v>
      </c>
      <c r="M747" s="2" t="s">
        <v>3206</v>
      </c>
      <c r="N747" s="16" t="s">
        <v>3207</v>
      </c>
    </row>
    <row r="748" spans="1:14" s="2" customFormat="1">
      <c r="A748" s="5" t="s">
        <v>3208</v>
      </c>
      <c r="B748" s="2" t="s">
        <v>129</v>
      </c>
      <c r="C748" s="2" t="s">
        <v>92</v>
      </c>
      <c r="D748" s="2" t="s">
        <v>422</v>
      </c>
      <c r="E748" s="16" t="s">
        <v>3211</v>
      </c>
      <c r="F748" s="5" t="s">
        <v>2381</v>
      </c>
      <c r="G748" s="16" t="s">
        <v>3221</v>
      </c>
      <c r="H748" s="2" t="s">
        <v>3213</v>
      </c>
      <c r="I748" s="2" t="s">
        <v>3214</v>
      </c>
      <c r="J748" s="2" t="s">
        <v>30</v>
      </c>
      <c r="K748" s="2">
        <v>28388</v>
      </c>
      <c r="L748" s="2" t="s">
        <v>1021</v>
      </c>
      <c r="M748" s="2" t="s">
        <v>3222</v>
      </c>
      <c r="N748" s="16" t="s">
        <v>3216</v>
      </c>
    </row>
    <row r="749" spans="1:14" s="2" customFormat="1">
      <c r="A749" s="5" t="s">
        <v>3208</v>
      </c>
      <c r="B749" s="2" t="s">
        <v>353</v>
      </c>
      <c r="C749" s="2" t="s">
        <v>92</v>
      </c>
      <c r="D749" s="2" t="s">
        <v>3223</v>
      </c>
      <c r="E749" s="16" t="s">
        <v>3211</v>
      </c>
      <c r="F749" s="5" t="s">
        <v>2381</v>
      </c>
      <c r="G749" s="16" t="s">
        <v>3224</v>
      </c>
      <c r="H749" s="2" t="s">
        <v>3213</v>
      </c>
      <c r="I749" s="2" t="s">
        <v>3214</v>
      </c>
      <c r="J749" s="2" t="s">
        <v>30</v>
      </c>
      <c r="K749" s="2">
        <v>28388</v>
      </c>
      <c r="L749" s="2" t="s">
        <v>1021</v>
      </c>
      <c r="M749" s="2" t="s">
        <v>3225</v>
      </c>
      <c r="N749" s="16" t="s">
        <v>3216</v>
      </c>
    </row>
    <row r="750" spans="1:14" s="2" customFormat="1">
      <c r="A750" s="5" t="s">
        <v>3208</v>
      </c>
      <c r="B750" s="2" t="s">
        <v>123</v>
      </c>
      <c r="C750" s="4" t="s">
        <v>3217</v>
      </c>
      <c r="D750" s="4" t="s">
        <v>3218</v>
      </c>
      <c r="E750" s="16" t="s">
        <v>3211</v>
      </c>
      <c r="F750" s="5" t="s">
        <v>2381</v>
      </c>
      <c r="G750" s="5" t="s">
        <v>3219</v>
      </c>
      <c r="H750" s="2" t="s">
        <v>3213</v>
      </c>
      <c r="I750" s="2" t="s">
        <v>3214</v>
      </c>
      <c r="J750" s="2" t="s">
        <v>30</v>
      </c>
      <c r="K750" s="2">
        <v>28388</v>
      </c>
      <c r="L750" s="2" t="s">
        <v>1021</v>
      </c>
      <c r="M750" s="2" t="s">
        <v>3220</v>
      </c>
      <c r="N750" s="16" t="s">
        <v>3216</v>
      </c>
    </row>
    <row r="751" spans="1:14" s="2" customFormat="1">
      <c r="A751" s="5" t="s">
        <v>3208</v>
      </c>
      <c r="B751" s="2" t="s">
        <v>90</v>
      </c>
      <c r="C751" s="2" t="s">
        <v>3209</v>
      </c>
      <c r="D751" s="2" t="s">
        <v>3210</v>
      </c>
      <c r="E751" s="16" t="s">
        <v>3211</v>
      </c>
      <c r="F751" s="5" t="s">
        <v>2381</v>
      </c>
      <c r="G751" s="16" t="s">
        <v>3212</v>
      </c>
      <c r="H751" s="2" t="s">
        <v>3213</v>
      </c>
      <c r="I751" s="2" t="s">
        <v>3214</v>
      </c>
      <c r="J751" s="2" t="s">
        <v>30</v>
      </c>
      <c r="K751" s="2">
        <v>28388</v>
      </c>
      <c r="L751" s="2" t="s">
        <v>1021</v>
      </c>
      <c r="M751" s="2" t="s">
        <v>3215</v>
      </c>
      <c r="N751" s="5" t="s">
        <v>3216</v>
      </c>
    </row>
    <row r="752" spans="1:14" s="2" customFormat="1">
      <c r="A752" s="5" t="s">
        <v>3208</v>
      </c>
      <c r="B752" s="2" t="s">
        <v>170</v>
      </c>
      <c r="C752" s="2" t="s">
        <v>319</v>
      </c>
      <c r="D752" s="2" t="s">
        <v>3226</v>
      </c>
      <c r="E752" s="16" t="s">
        <v>3211</v>
      </c>
      <c r="F752" s="5" t="s">
        <v>2381</v>
      </c>
      <c r="G752" s="5" t="s">
        <v>3227</v>
      </c>
      <c r="H752" s="2" t="s">
        <v>3213</v>
      </c>
      <c r="I752" s="2" t="s">
        <v>3214</v>
      </c>
      <c r="J752" s="2" t="s">
        <v>30</v>
      </c>
      <c r="K752" s="2">
        <v>28388</v>
      </c>
      <c r="L752" s="2" t="s">
        <v>1021</v>
      </c>
      <c r="M752" s="2" t="s">
        <v>3228</v>
      </c>
      <c r="N752" s="5" t="s">
        <v>3216</v>
      </c>
    </row>
    <row r="753" spans="1:15" s="2" customFormat="1">
      <c r="A753" s="5" t="s">
        <v>3229</v>
      </c>
      <c r="B753" s="2" t="s">
        <v>684</v>
      </c>
      <c r="C753" s="2" t="s">
        <v>3238</v>
      </c>
      <c r="D753" s="2" t="s">
        <v>3239</v>
      </c>
      <c r="E753" s="16" t="s">
        <v>3233</v>
      </c>
      <c r="F753" s="5" t="s">
        <v>2381</v>
      </c>
      <c r="G753" s="16" t="s">
        <v>3240</v>
      </c>
      <c r="H753" s="2" t="s">
        <v>3241</v>
      </c>
      <c r="I753" s="2" t="s">
        <v>291</v>
      </c>
      <c r="J753" s="2" t="s">
        <v>30</v>
      </c>
      <c r="K753" s="2">
        <v>27107</v>
      </c>
      <c r="L753" s="2" t="s">
        <v>292</v>
      </c>
      <c r="M753" s="2" t="s">
        <v>3242</v>
      </c>
      <c r="N753" s="16" t="s">
        <v>3237</v>
      </c>
      <c r="O753" s="2" t="s">
        <v>2382</v>
      </c>
    </row>
    <row r="754" spans="1:15" s="2" customFormat="1">
      <c r="A754" s="5" t="s">
        <v>3229</v>
      </c>
      <c r="B754" s="2" t="s">
        <v>57</v>
      </c>
      <c r="C754" s="2" t="s">
        <v>5171</v>
      </c>
      <c r="D754" s="2" t="s">
        <v>5172</v>
      </c>
      <c r="E754" s="16" t="s">
        <v>3233</v>
      </c>
      <c r="F754" s="5" t="s">
        <v>2381</v>
      </c>
      <c r="G754" s="5" t="s">
        <v>5173</v>
      </c>
      <c r="H754" s="2" t="s">
        <v>3235</v>
      </c>
      <c r="I754" s="2" t="s">
        <v>226</v>
      </c>
      <c r="J754" s="2" t="s">
        <v>30</v>
      </c>
      <c r="K754" s="2">
        <v>27610</v>
      </c>
      <c r="L754" s="2" t="s">
        <v>227</v>
      </c>
      <c r="M754" s="2" t="s">
        <v>3236</v>
      </c>
      <c r="N754" s="16" t="s">
        <v>3237</v>
      </c>
      <c r="O754" s="2" t="s">
        <v>2382</v>
      </c>
    </row>
    <row r="755" spans="1:15" s="2" customFormat="1">
      <c r="A755" s="5" t="s">
        <v>3229</v>
      </c>
      <c r="B755" s="2" t="s">
        <v>3230</v>
      </c>
      <c r="C755" s="2" t="s">
        <v>3231</v>
      </c>
      <c r="D755" s="2" t="s">
        <v>3232</v>
      </c>
      <c r="E755" s="16" t="s">
        <v>3233</v>
      </c>
      <c r="F755" s="5" t="s">
        <v>2381</v>
      </c>
      <c r="G755" s="16" t="s">
        <v>3234</v>
      </c>
      <c r="H755" s="2" t="s">
        <v>3235</v>
      </c>
      <c r="I755" s="2" t="s">
        <v>226</v>
      </c>
      <c r="J755" s="2" t="s">
        <v>30</v>
      </c>
      <c r="K755" s="2">
        <v>27610</v>
      </c>
      <c r="L755" s="2" t="s">
        <v>227</v>
      </c>
      <c r="M755" s="2" t="s">
        <v>3236</v>
      </c>
      <c r="N755" s="16" t="s">
        <v>3237</v>
      </c>
      <c r="O755" s="2" t="s">
        <v>2382</v>
      </c>
    </row>
    <row r="756" spans="1:15" s="2" customFormat="1">
      <c r="A756" s="5" t="s">
        <v>3243</v>
      </c>
      <c r="B756" s="2" t="s">
        <v>90</v>
      </c>
      <c r="C756" s="4" t="s">
        <v>892</v>
      </c>
      <c r="D756" s="4" t="s">
        <v>3244</v>
      </c>
      <c r="E756" s="12" t="s">
        <v>5195</v>
      </c>
      <c r="F756" s="5" t="s">
        <v>2381</v>
      </c>
      <c r="G756" s="16" t="s">
        <v>3245</v>
      </c>
      <c r="H756" s="4" t="s">
        <v>3246</v>
      </c>
      <c r="I756" s="4" t="s">
        <v>3247</v>
      </c>
      <c r="J756" s="2" t="s">
        <v>30</v>
      </c>
      <c r="K756" s="4">
        <v>28659</v>
      </c>
      <c r="L756" s="4" t="s">
        <v>3248</v>
      </c>
      <c r="M756" s="2" t="s">
        <v>3249</v>
      </c>
      <c r="N756" s="16" t="s">
        <v>3250</v>
      </c>
      <c r="O756" s="2" t="s">
        <v>2382</v>
      </c>
    </row>
    <row r="757" spans="1:15" s="2" customFormat="1">
      <c r="A757" s="5" t="s">
        <v>3251</v>
      </c>
      <c r="B757" s="2" t="s">
        <v>170</v>
      </c>
      <c r="C757" s="4" t="s">
        <v>3262</v>
      </c>
      <c r="D757" s="4" t="s">
        <v>3263</v>
      </c>
      <c r="E757" s="16" t="s">
        <v>3254</v>
      </c>
      <c r="F757" s="5" t="s">
        <v>2381</v>
      </c>
      <c r="G757" s="16" t="s">
        <v>3264</v>
      </c>
      <c r="H757" s="2" t="s">
        <v>3256</v>
      </c>
      <c r="I757" s="2" t="s">
        <v>3257</v>
      </c>
      <c r="J757" s="2" t="s">
        <v>30</v>
      </c>
      <c r="K757" s="2">
        <v>27962</v>
      </c>
      <c r="L757" s="2" t="s">
        <v>78</v>
      </c>
      <c r="M757" s="2" t="s">
        <v>3258</v>
      </c>
      <c r="N757" s="16" t="s">
        <v>3259</v>
      </c>
    </row>
    <row r="758" spans="1:15" s="2" customFormat="1">
      <c r="A758" s="5" t="s">
        <v>3251</v>
      </c>
      <c r="B758" s="2" t="s">
        <v>170</v>
      </c>
      <c r="C758" s="4" t="s">
        <v>898</v>
      </c>
      <c r="D758" s="4" t="s">
        <v>3260</v>
      </c>
      <c r="E758" s="16" t="s">
        <v>3254</v>
      </c>
      <c r="F758" s="5" t="s">
        <v>2381</v>
      </c>
      <c r="G758" s="16" t="s">
        <v>3261</v>
      </c>
      <c r="H758" s="2" t="s">
        <v>3256</v>
      </c>
      <c r="I758" s="2" t="s">
        <v>3257</v>
      </c>
      <c r="J758" s="2" t="s">
        <v>30</v>
      </c>
      <c r="K758" s="2">
        <v>27962</v>
      </c>
      <c r="L758" s="2" t="s">
        <v>78</v>
      </c>
      <c r="M758" s="2" t="s">
        <v>3258</v>
      </c>
      <c r="N758" s="16" t="s">
        <v>3259</v>
      </c>
    </row>
    <row r="759" spans="1:15" s="2" customFormat="1">
      <c r="A759" s="5" t="s">
        <v>3251</v>
      </c>
      <c r="B759" s="2" t="s">
        <v>798</v>
      </c>
      <c r="C759" s="2" t="s">
        <v>3252</v>
      </c>
      <c r="D759" s="2" t="s">
        <v>3253</v>
      </c>
      <c r="E759" s="16" t="s">
        <v>3254</v>
      </c>
      <c r="F759" s="5" t="s">
        <v>2381</v>
      </c>
      <c r="G759" s="16" t="s">
        <v>3255</v>
      </c>
      <c r="H759" s="2" t="s">
        <v>3256</v>
      </c>
      <c r="I759" s="2" t="s">
        <v>3257</v>
      </c>
      <c r="J759" s="2" t="s">
        <v>30</v>
      </c>
      <c r="K759" s="2">
        <v>27962</v>
      </c>
      <c r="L759" s="2" t="s">
        <v>78</v>
      </c>
      <c r="M759" s="2" t="s">
        <v>3258</v>
      </c>
      <c r="N759" s="16" t="s">
        <v>3259</v>
      </c>
    </row>
    <row r="760" spans="1:15" s="2" customFormat="1">
      <c r="A760" s="5" t="s">
        <v>3265</v>
      </c>
      <c r="B760" s="2" t="s">
        <v>90</v>
      </c>
      <c r="C760" s="2" t="s">
        <v>3266</v>
      </c>
      <c r="D760" s="2" t="s">
        <v>3267</v>
      </c>
      <c r="E760" s="10" t="s">
        <v>5195</v>
      </c>
      <c r="F760" s="5" t="s">
        <v>2381</v>
      </c>
      <c r="G760" s="16" t="s">
        <v>3268</v>
      </c>
      <c r="H760" s="2" t="s">
        <v>3269</v>
      </c>
      <c r="I760" s="2" t="s">
        <v>3270</v>
      </c>
      <c r="J760" s="2" t="s">
        <v>30</v>
      </c>
      <c r="K760" s="2">
        <v>27910</v>
      </c>
      <c r="L760" s="2" t="s">
        <v>3271</v>
      </c>
      <c r="M760" s="2" t="s">
        <v>3272</v>
      </c>
      <c r="N760" s="16" t="s">
        <v>3273</v>
      </c>
    </row>
    <row r="761" spans="1:15" s="2" customFormat="1">
      <c r="A761" s="5" t="s">
        <v>3265</v>
      </c>
      <c r="B761" s="2" t="s">
        <v>684</v>
      </c>
      <c r="C761" s="2" t="s">
        <v>1600</v>
      </c>
      <c r="D761" s="2" t="s">
        <v>3276</v>
      </c>
      <c r="E761" s="10" t="s">
        <v>5195</v>
      </c>
      <c r="F761" s="5" t="s">
        <v>2381</v>
      </c>
      <c r="G761" s="16" t="s">
        <v>3277</v>
      </c>
      <c r="H761" s="2" t="s">
        <v>3269</v>
      </c>
      <c r="I761" s="2" t="s">
        <v>3270</v>
      </c>
      <c r="J761" s="2" t="s">
        <v>30</v>
      </c>
      <c r="K761" s="2">
        <v>27910</v>
      </c>
      <c r="L761" s="2" t="s">
        <v>3271</v>
      </c>
      <c r="M761" s="2" t="s">
        <v>3278</v>
      </c>
      <c r="N761" s="5" t="s">
        <v>3273</v>
      </c>
    </row>
    <row r="762" spans="1:15" s="2" customFormat="1">
      <c r="A762" s="5" t="s">
        <v>3265</v>
      </c>
      <c r="B762" s="2" t="s">
        <v>170</v>
      </c>
      <c r="C762" s="2" t="s">
        <v>883</v>
      </c>
      <c r="D762" s="2" t="s">
        <v>532</v>
      </c>
      <c r="E762" s="10" t="s">
        <v>5195</v>
      </c>
      <c r="F762" s="5" t="s">
        <v>2381</v>
      </c>
      <c r="G762" s="16" t="s">
        <v>3274</v>
      </c>
      <c r="H762" s="2" t="s">
        <v>3269</v>
      </c>
      <c r="I762" s="2" t="s">
        <v>3270</v>
      </c>
      <c r="J762" s="2" t="s">
        <v>30</v>
      </c>
      <c r="K762" s="2">
        <v>27910</v>
      </c>
      <c r="L762" s="2" t="s">
        <v>3271</v>
      </c>
      <c r="M762" s="2" t="s">
        <v>3275</v>
      </c>
      <c r="N762" s="16" t="s">
        <v>3273</v>
      </c>
    </row>
    <row r="763" spans="1:15" s="2" customFormat="1">
      <c r="A763" s="5" t="s">
        <v>3279</v>
      </c>
      <c r="B763" s="2" t="s">
        <v>68</v>
      </c>
      <c r="C763" s="2" t="s">
        <v>15</v>
      </c>
      <c r="D763" s="2" t="s">
        <v>15</v>
      </c>
      <c r="E763" s="5" t="s">
        <v>3280</v>
      </c>
      <c r="F763" s="5" t="s">
        <v>2381</v>
      </c>
      <c r="G763" s="16" t="s">
        <v>3281</v>
      </c>
      <c r="H763" s="2" t="s">
        <v>3282</v>
      </c>
      <c r="I763" s="2" t="s">
        <v>3283</v>
      </c>
      <c r="J763" s="2" t="s">
        <v>30</v>
      </c>
      <c r="K763" s="2">
        <v>27320</v>
      </c>
      <c r="L763" s="2" t="s">
        <v>1570</v>
      </c>
      <c r="M763" s="2" t="s">
        <v>3284</v>
      </c>
      <c r="N763" s="16" t="s">
        <v>3285</v>
      </c>
    </row>
    <row r="764" spans="1:15" s="2" customFormat="1">
      <c r="A764" s="5" t="s">
        <v>3279</v>
      </c>
      <c r="B764" s="2" t="s">
        <v>3176</v>
      </c>
      <c r="C764" s="2" t="s">
        <v>584</v>
      </c>
      <c r="D764" s="2" t="s">
        <v>3289</v>
      </c>
      <c r="E764" s="5" t="s">
        <v>3280</v>
      </c>
      <c r="F764" s="5" t="s">
        <v>2381</v>
      </c>
      <c r="G764" s="5" t="s">
        <v>3290</v>
      </c>
      <c r="H764" s="2" t="s">
        <v>3282</v>
      </c>
      <c r="I764" s="2" t="s">
        <v>3283</v>
      </c>
      <c r="J764" s="2" t="s">
        <v>30</v>
      </c>
      <c r="K764" s="2">
        <v>27320</v>
      </c>
      <c r="L764" s="2" t="s">
        <v>1570</v>
      </c>
      <c r="M764" s="2" t="s">
        <v>3284</v>
      </c>
      <c r="N764" s="16" t="s">
        <v>3288</v>
      </c>
    </row>
    <row r="765" spans="1:15" s="2" customFormat="1">
      <c r="A765" s="5" t="s">
        <v>3279</v>
      </c>
      <c r="B765" s="2" t="s">
        <v>3176</v>
      </c>
      <c r="C765" s="2" t="s">
        <v>1417</v>
      </c>
      <c r="D765" s="2" t="s">
        <v>3286</v>
      </c>
      <c r="E765" s="5" t="s">
        <v>3280</v>
      </c>
      <c r="F765" s="5" t="s">
        <v>2381</v>
      </c>
      <c r="G765" s="16" t="s">
        <v>3287</v>
      </c>
      <c r="H765" s="2" t="s">
        <v>3282</v>
      </c>
      <c r="I765" s="2" t="s">
        <v>3283</v>
      </c>
      <c r="J765" s="2" t="s">
        <v>30</v>
      </c>
      <c r="K765" s="2">
        <v>27320</v>
      </c>
      <c r="L765" s="2" t="s">
        <v>1570</v>
      </c>
      <c r="M765" s="2" t="s">
        <v>3284</v>
      </c>
      <c r="N765" s="16" t="s">
        <v>3288</v>
      </c>
    </row>
    <row r="766" spans="1:15" s="2" customFormat="1">
      <c r="A766" s="5" t="s">
        <v>3291</v>
      </c>
      <c r="B766" s="2" t="s">
        <v>170</v>
      </c>
      <c r="C766" s="4" t="s">
        <v>3054</v>
      </c>
      <c r="D766" s="4" t="s">
        <v>3300</v>
      </c>
      <c r="E766" s="16" t="s">
        <v>3293</v>
      </c>
      <c r="F766" s="5" t="s">
        <v>2381</v>
      </c>
      <c r="G766" s="16" t="s">
        <v>3301</v>
      </c>
      <c r="H766" s="2" t="s">
        <v>2110</v>
      </c>
      <c r="I766" s="2" t="s">
        <v>2111</v>
      </c>
      <c r="J766" s="2" t="s">
        <v>30</v>
      </c>
      <c r="K766" s="2">
        <v>28786</v>
      </c>
      <c r="L766" s="2" t="s">
        <v>2112</v>
      </c>
      <c r="M766" s="2" t="s">
        <v>3302</v>
      </c>
      <c r="N766" s="5" t="s">
        <v>3296</v>
      </c>
    </row>
    <row r="767" spans="1:15" s="2" customFormat="1">
      <c r="A767" s="5" t="s">
        <v>3291</v>
      </c>
      <c r="B767" s="2" t="s">
        <v>170</v>
      </c>
      <c r="C767" s="2" t="s">
        <v>3303</v>
      </c>
      <c r="D767" s="2" t="s">
        <v>3304</v>
      </c>
      <c r="E767" s="16" t="s">
        <v>3293</v>
      </c>
      <c r="F767" s="5" t="s">
        <v>2381</v>
      </c>
      <c r="G767" s="16" t="s">
        <v>3305</v>
      </c>
      <c r="H767" s="2" t="s">
        <v>2110</v>
      </c>
      <c r="I767" s="2" t="s">
        <v>2111</v>
      </c>
      <c r="J767" s="2" t="s">
        <v>30</v>
      </c>
      <c r="K767" s="2">
        <v>28786</v>
      </c>
      <c r="L767" s="2" t="s">
        <v>2112</v>
      </c>
      <c r="M767" s="2" t="s">
        <v>3306</v>
      </c>
      <c r="N767" s="5" t="s">
        <v>3296</v>
      </c>
    </row>
    <row r="768" spans="1:15" s="2" customFormat="1">
      <c r="A768" s="5" t="s">
        <v>3291</v>
      </c>
      <c r="B768" s="2" t="s">
        <v>170</v>
      </c>
      <c r="C768" s="2" t="s">
        <v>883</v>
      </c>
      <c r="D768" s="2" t="s">
        <v>3307</v>
      </c>
      <c r="E768" s="16" t="s">
        <v>3293</v>
      </c>
      <c r="F768" s="5" t="s">
        <v>2381</v>
      </c>
      <c r="G768" s="16" t="s">
        <v>3308</v>
      </c>
      <c r="H768" s="2" t="s">
        <v>2110</v>
      </c>
      <c r="I768" s="2" t="s">
        <v>2111</v>
      </c>
      <c r="J768" s="2" t="s">
        <v>30</v>
      </c>
      <c r="K768" s="2">
        <v>28786</v>
      </c>
      <c r="L768" s="2" t="s">
        <v>2112</v>
      </c>
      <c r="M768" s="2" t="s">
        <v>3309</v>
      </c>
      <c r="N768" s="5" t="s">
        <v>3296</v>
      </c>
    </row>
    <row r="769" spans="1:14" s="2" customFormat="1">
      <c r="A769" s="5" t="s">
        <v>3291</v>
      </c>
      <c r="B769" s="2" t="s">
        <v>90</v>
      </c>
      <c r="C769" s="2" t="s">
        <v>3292</v>
      </c>
      <c r="D769" s="2" t="s">
        <v>1566</v>
      </c>
      <c r="E769" s="16" t="s">
        <v>3293</v>
      </c>
      <c r="F769" s="5" t="s">
        <v>2381</v>
      </c>
      <c r="G769" s="16" t="s">
        <v>3294</v>
      </c>
      <c r="H769" s="2" t="s">
        <v>2110</v>
      </c>
      <c r="I769" s="2" t="s">
        <v>2111</v>
      </c>
      <c r="J769" s="2" t="s">
        <v>30</v>
      </c>
      <c r="K769" s="2">
        <v>28786</v>
      </c>
      <c r="L769" s="2" t="s">
        <v>2112</v>
      </c>
      <c r="M769" s="2" t="s">
        <v>3295</v>
      </c>
      <c r="N769" s="5" t="s">
        <v>3296</v>
      </c>
    </row>
    <row r="770" spans="1:14" s="2" customFormat="1">
      <c r="A770" s="5" t="s">
        <v>3291</v>
      </c>
      <c r="B770" s="2" t="s">
        <v>353</v>
      </c>
      <c r="C770" s="2" t="s">
        <v>856</v>
      </c>
      <c r="D770" s="4" t="s">
        <v>3297</v>
      </c>
      <c r="E770" s="16" t="s">
        <v>3293</v>
      </c>
      <c r="F770" s="5" t="s">
        <v>2381</v>
      </c>
      <c r="G770" s="16" t="s">
        <v>3298</v>
      </c>
      <c r="H770" s="2" t="s">
        <v>2110</v>
      </c>
      <c r="I770" s="2" t="s">
        <v>2111</v>
      </c>
      <c r="J770" s="2" t="s">
        <v>30</v>
      </c>
      <c r="K770" s="2">
        <v>28786</v>
      </c>
      <c r="L770" s="2" t="s">
        <v>2112</v>
      </c>
      <c r="M770" s="2" t="s">
        <v>3299</v>
      </c>
      <c r="N770" s="16" t="s">
        <v>3296</v>
      </c>
    </row>
    <row r="771" spans="1:14" s="2" customFormat="1">
      <c r="A771" s="5" t="s">
        <v>3310</v>
      </c>
      <c r="B771" s="2" t="s">
        <v>129</v>
      </c>
      <c r="C771" s="2" t="s">
        <v>80</v>
      </c>
      <c r="D771" s="2" t="s">
        <v>3032</v>
      </c>
      <c r="E771" s="5" t="str">
        <f>HYPERLINK("https://twitter.com/southcltweekly","@southcltweekly")</f>
        <v>@southcltweekly</v>
      </c>
      <c r="F771" s="5" t="s">
        <v>2381</v>
      </c>
      <c r="G771" s="16" t="s">
        <v>3033</v>
      </c>
      <c r="H771" s="2" t="s">
        <v>3034</v>
      </c>
      <c r="I771" s="2" t="s">
        <v>1649</v>
      </c>
      <c r="J771" s="2" t="s">
        <v>30</v>
      </c>
      <c r="K771" s="2">
        <v>28106</v>
      </c>
      <c r="L771" s="2" t="s">
        <v>334</v>
      </c>
      <c r="M771" s="2" t="s">
        <v>3035</v>
      </c>
      <c r="N771" s="16" t="s">
        <v>3311</v>
      </c>
    </row>
    <row r="772" spans="1:14" s="2" customFormat="1">
      <c r="A772" s="5" t="s">
        <v>3310</v>
      </c>
      <c r="B772" s="2" t="s">
        <v>138</v>
      </c>
      <c r="C772" s="2" t="s">
        <v>3312</v>
      </c>
      <c r="D772" s="2" t="s">
        <v>3038</v>
      </c>
      <c r="E772" s="5" t="str">
        <f>HYPERLINK("https://twitter.com/southcltweekly","@southcltweekly")</f>
        <v>@southcltweekly</v>
      </c>
      <c r="F772" s="5" t="s">
        <v>2381</v>
      </c>
      <c r="G772" s="16" t="s">
        <v>3313</v>
      </c>
      <c r="H772" s="2" t="s">
        <v>3034</v>
      </c>
      <c r="I772" s="2" t="s">
        <v>1649</v>
      </c>
      <c r="J772" s="2" t="s">
        <v>30</v>
      </c>
      <c r="K772" s="2">
        <v>28106</v>
      </c>
      <c r="L772" s="2" t="s">
        <v>334</v>
      </c>
      <c r="M772" s="2" t="s">
        <v>3035</v>
      </c>
      <c r="N772" s="16" t="s">
        <v>3311</v>
      </c>
    </row>
    <row r="773" spans="1:14" s="2" customFormat="1">
      <c r="A773" s="5" t="s">
        <v>3314</v>
      </c>
      <c r="B773" s="2" t="s">
        <v>90</v>
      </c>
      <c r="C773" s="2" t="s">
        <v>2813</v>
      </c>
      <c r="D773" s="2" t="s">
        <v>2814</v>
      </c>
      <c r="E773" s="16" t="s">
        <v>2815</v>
      </c>
      <c r="F773" s="5" t="s">
        <v>2381</v>
      </c>
      <c r="G773" s="16" t="s">
        <v>2816</v>
      </c>
      <c r="H773" s="2" t="s">
        <v>3315</v>
      </c>
      <c r="I773" s="2" t="s">
        <v>3316</v>
      </c>
      <c r="J773" s="2" t="s">
        <v>30</v>
      </c>
      <c r="K773" s="2">
        <v>28580</v>
      </c>
      <c r="L773" s="2" t="s">
        <v>3317</v>
      </c>
      <c r="M773" s="2" t="s">
        <v>3318</v>
      </c>
      <c r="N773" s="16" t="s">
        <v>3319</v>
      </c>
    </row>
    <row r="774" spans="1:14" s="2" customFormat="1">
      <c r="A774" s="5" t="s">
        <v>3314</v>
      </c>
      <c r="B774" s="2" t="s">
        <v>170</v>
      </c>
      <c r="C774" s="2" t="s">
        <v>3320</v>
      </c>
      <c r="D774" s="2" t="s">
        <v>3321</v>
      </c>
      <c r="E774" s="16" t="s">
        <v>2815</v>
      </c>
      <c r="F774" s="5" t="s">
        <v>2381</v>
      </c>
      <c r="G774" s="16" t="s">
        <v>3322</v>
      </c>
      <c r="H774" s="2" t="s">
        <v>3315</v>
      </c>
      <c r="I774" s="2" t="s">
        <v>3316</v>
      </c>
      <c r="J774" s="2" t="s">
        <v>30</v>
      </c>
      <c r="K774" s="2">
        <v>28580</v>
      </c>
      <c r="L774" s="2" t="s">
        <v>3317</v>
      </c>
      <c r="M774" s="2" t="s">
        <v>3318</v>
      </c>
      <c r="N774" s="16" t="s">
        <v>3319</v>
      </c>
    </row>
    <row r="775" spans="1:14" s="2" customFormat="1">
      <c r="A775" s="5" t="s">
        <v>3323</v>
      </c>
      <c r="B775" s="2" t="s">
        <v>90</v>
      </c>
      <c r="C775" s="2" t="s">
        <v>3324</v>
      </c>
      <c r="D775" s="2" t="s">
        <v>3325</v>
      </c>
      <c r="E775" s="5" t="str">
        <f>HYPERLINK("https://twitter.com/stanlynewspress","@stanlynewspress")</f>
        <v>@stanlynewspress</v>
      </c>
      <c r="F775" s="5" t="s">
        <v>2381</v>
      </c>
      <c r="G775" s="16" t="s">
        <v>3326</v>
      </c>
      <c r="H775" s="2" t="s">
        <v>3327</v>
      </c>
      <c r="I775" s="2" t="s">
        <v>3328</v>
      </c>
      <c r="J775" s="2" t="s">
        <v>30</v>
      </c>
      <c r="K775" s="2">
        <v>28001</v>
      </c>
      <c r="L775" s="2" t="s">
        <v>3329</v>
      </c>
      <c r="M775" s="2" t="s">
        <v>3330</v>
      </c>
      <c r="N775" s="16" t="s">
        <v>3331</v>
      </c>
    </row>
    <row r="776" spans="1:14" s="2" customFormat="1">
      <c r="A776" s="5" t="s">
        <v>3323</v>
      </c>
      <c r="B776" s="2" t="s">
        <v>170</v>
      </c>
      <c r="C776" s="2" t="s">
        <v>701</v>
      </c>
      <c r="D776" s="2" t="s">
        <v>125</v>
      </c>
      <c r="E776" s="5" t="str">
        <f>HYPERLINK("https://twitter.com/stanlynewspress","@stanlynewspress")</f>
        <v>@stanlynewspress</v>
      </c>
      <c r="F776" s="5" t="s">
        <v>2381</v>
      </c>
      <c r="G776" s="16" t="s">
        <v>3332</v>
      </c>
      <c r="H776" s="2" t="s">
        <v>3327</v>
      </c>
      <c r="I776" s="2" t="s">
        <v>3328</v>
      </c>
      <c r="J776" s="2" t="s">
        <v>30</v>
      </c>
      <c r="K776" s="2">
        <v>28001</v>
      </c>
      <c r="L776" s="2" t="s">
        <v>3329</v>
      </c>
      <c r="M776" s="2" t="s">
        <v>3333</v>
      </c>
      <c r="N776" s="5" t="s">
        <v>3331</v>
      </c>
    </row>
    <row r="777" spans="1:14" s="2" customFormat="1">
      <c r="A777" s="5" t="s">
        <v>3323</v>
      </c>
      <c r="B777" s="2" t="s">
        <v>353</v>
      </c>
      <c r="C777" s="2" t="s">
        <v>3334</v>
      </c>
      <c r="D777" s="2" t="s">
        <v>3335</v>
      </c>
      <c r="E777" s="5" t="str">
        <f>HYPERLINK("https://twitter.com/stanlynewspress","@stanlynewspress")</f>
        <v>@stanlynewspress</v>
      </c>
      <c r="F777" s="5" t="s">
        <v>2381</v>
      </c>
      <c r="G777" s="16" t="s">
        <v>3336</v>
      </c>
      <c r="H777" s="2" t="s">
        <v>3327</v>
      </c>
      <c r="I777" s="2" t="s">
        <v>3328</v>
      </c>
      <c r="J777" s="2" t="s">
        <v>30</v>
      </c>
      <c r="K777" s="2">
        <v>28001</v>
      </c>
      <c r="L777" s="2" t="s">
        <v>3329</v>
      </c>
      <c r="M777" s="2" t="s">
        <v>3337</v>
      </c>
      <c r="N777" s="5" t="s">
        <v>3331</v>
      </c>
    </row>
    <row r="778" spans="1:14" s="2" customFormat="1">
      <c r="A778" s="5" t="s">
        <v>3338</v>
      </c>
      <c r="B778" s="2" t="s">
        <v>170</v>
      </c>
      <c r="C778" s="2" t="s">
        <v>1979</v>
      </c>
      <c r="D778" s="2" t="s">
        <v>3344</v>
      </c>
      <c r="E778" s="5" t="str">
        <f t="shared" ref="E778:E783" si="0">HYPERLINK("https://twitter.com/StatePortPilot","@StatePortPilot")</f>
        <v>@StatePortPilot</v>
      </c>
      <c r="F778" s="5" t="s">
        <v>2381</v>
      </c>
      <c r="G778" s="16" t="s">
        <v>3345</v>
      </c>
      <c r="H778" s="2" t="s">
        <v>3340</v>
      </c>
      <c r="I778" s="2" t="s">
        <v>3341</v>
      </c>
      <c r="J778" s="2" t="s">
        <v>30</v>
      </c>
      <c r="K778" s="2">
        <v>28461</v>
      </c>
      <c r="L778" s="2" t="s">
        <v>2517</v>
      </c>
      <c r="M778" s="2" t="s">
        <v>3346</v>
      </c>
      <c r="N778" s="16" t="s">
        <v>3343</v>
      </c>
    </row>
    <row r="779" spans="1:14" s="2" customFormat="1">
      <c r="A779" s="5" t="s">
        <v>3338</v>
      </c>
      <c r="B779" s="2" t="s">
        <v>673</v>
      </c>
      <c r="C779" s="4" t="s">
        <v>17</v>
      </c>
      <c r="D779" s="4" t="s">
        <v>3349</v>
      </c>
      <c r="E779" s="5" t="str">
        <f t="shared" si="0"/>
        <v>@StatePortPilot</v>
      </c>
      <c r="F779" s="5" t="s">
        <v>2381</v>
      </c>
      <c r="G779" s="16" t="s">
        <v>3350</v>
      </c>
      <c r="H779" s="2" t="s">
        <v>3340</v>
      </c>
      <c r="I779" s="2" t="s">
        <v>3341</v>
      </c>
      <c r="J779" s="2" t="s">
        <v>30</v>
      </c>
      <c r="K779" s="2">
        <v>28461</v>
      </c>
      <c r="L779" s="2" t="s">
        <v>2517</v>
      </c>
      <c r="M779" s="2" t="s">
        <v>3351</v>
      </c>
      <c r="N779" s="5" t="s">
        <v>3343</v>
      </c>
    </row>
    <row r="780" spans="1:14" s="2" customFormat="1">
      <c r="A780" s="5" t="s">
        <v>3338</v>
      </c>
      <c r="B780" s="2" t="s">
        <v>170</v>
      </c>
      <c r="C780" s="2" t="s">
        <v>1664</v>
      </c>
      <c r="D780" s="2" t="s">
        <v>3352</v>
      </c>
      <c r="E780" s="5" t="str">
        <f t="shared" si="0"/>
        <v>@StatePortPilot</v>
      </c>
      <c r="F780" s="5" t="s">
        <v>2381</v>
      </c>
      <c r="G780" s="16" t="s">
        <v>3353</v>
      </c>
      <c r="H780" s="2" t="s">
        <v>3340</v>
      </c>
      <c r="I780" s="2" t="s">
        <v>3341</v>
      </c>
      <c r="J780" s="2" t="s">
        <v>30</v>
      </c>
      <c r="K780" s="2">
        <v>28461</v>
      </c>
      <c r="L780" s="2" t="s">
        <v>2517</v>
      </c>
      <c r="M780" s="2" t="s">
        <v>3354</v>
      </c>
      <c r="N780" s="5" t="s">
        <v>3343</v>
      </c>
    </row>
    <row r="781" spans="1:14" s="2" customFormat="1">
      <c r="A781" s="5" t="s">
        <v>3338</v>
      </c>
      <c r="B781" s="2" t="s">
        <v>123</v>
      </c>
      <c r="C781" s="2" t="s">
        <v>884</v>
      </c>
      <c r="D781" s="2" t="s">
        <v>1614</v>
      </c>
      <c r="E781" s="5" t="str">
        <f t="shared" si="0"/>
        <v>@StatePortPilot</v>
      </c>
      <c r="F781" s="5" t="s">
        <v>2381</v>
      </c>
      <c r="G781" s="16" t="s">
        <v>3347</v>
      </c>
      <c r="H781" s="2" t="s">
        <v>3340</v>
      </c>
      <c r="I781" s="2" t="s">
        <v>3341</v>
      </c>
      <c r="J781" s="2" t="s">
        <v>30</v>
      </c>
      <c r="K781" s="2">
        <v>28461</v>
      </c>
      <c r="L781" s="2" t="s">
        <v>2517</v>
      </c>
      <c r="M781" s="2" t="s">
        <v>3348</v>
      </c>
      <c r="N781" s="5" t="s">
        <v>3343</v>
      </c>
    </row>
    <row r="782" spans="1:14" s="2" customFormat="1">
      <c r="A782" s="5" t="s">
        <v>3338</v>
      </c>
      <c r="B782" s="2" t="s">
        <v>820</v>
      </c>
      <c r="C782" s="2" t="s">
        <v>3013</v>
      </c>
      <c r="D782" s="2" t="s">
        <v>570</v>
      </c>
      <c r="E782" s="5" t="str">
        <f t="shared" si="0"/>
        <v>@StatePortPilot</v>
      </c>
      <c r="F782" s="5" t="s">
        <v>2381</v>
      </c>
      <c r="G782" s="16" t="s">
        <v>3339</v>
      </c>
      <c r="H782" s="2" t="s">
        <v>3340</v>
      </c>
      <c r="I782" s="2" t="s">
        <v>3341</v>
      </c>
      <c r="J782" s="2" t="s">
        <v>30</v>
      </c>
      <c r="K782" s="2">
        <v>28461</v>
      </c>
      <c r="L782" s="2" t="s">
        <v>2517</v>
      </c>
      <c r="M782" s="2" t="s">
        <v>3342</v>
      </c>
      <c r="N782" s="5" t="s">
        <v>3343</v>
      </c>
    </row>
    <row r="783" spans="1:14" s="2" customFormat="1">
      <c r="A783" s="5" t="s">
        <v>3338</v>
      </c>
      <c r="B783" s="2" t="s">
        <v>3355</v>
      </c>
      <c r="C783" s="2" t="s">
        <v>3356</v>
      </c>
      <c r="D783" s="2" t="s">
        <v>1614</v>
      </c>
      <c r="E783" s="5" t="str">
        <f t="shared" si="0"/>
        <v>@StatePortPilot</v>
      </c>
      <c r="F783" s="5" t="s">
        <v>2381</v>
      </c>
      <c r="G783" s="16" t="s">
        <v>3357</v>
      </c>
      <c r="H783" s="2" t="s">
        <v>3340</v>
      </c>
      <c r="I783" s="2" t="s">
        <v>3341</v>
      </c>
      <c r="J783" s="2" t="s">
        <v>30</v>
      </c>
      <c r="K783" s="2">
        <v>28461</v>
      </c>
      <c r="L783" s="2" t="s">
        <v>2517</v>
      </c>
      <c r="M783" s="2" t="s">
        <v>3358</v>
      </c>
      <c r="N783" s="5" t="s">
        <v>3343</v>
      </c>
    </row>
    <row r="784" spans="1:14" s="2" customFormat="1">
      <c r="A784" s="5" t="s">
        <v>3359</v>
      </c>
      <c r="B784" s="2" t="s">
        <v>90</v>
      </c>
      <c r="C784" s="4" t="s">
        <v>1140</v>
      </c>
      <c r="D784" s="4" t="s">
        <v>3360</v>
      </c>
      <c r="E784" s="5" t="str">
        <f>HYPERLINK("https://twitter.com/stokesnews","@stokesnews")</f>
        <v>@stokesnews</v>
      </c>
      <c r="F784" s="5" t="s">
        <v>2381</v>
      </c>
      <c r="G784" s="5" t="s">
        <v>3361</v>
      </c>
      <c r="H784" s="2" t="s">
        <v>3362</v>
      </c>
      <c r="I784" s="2" t="s">
        <v>3363</v>
      </c>
      <c r="J784" s="2" t="s">
        <v>30</v>
      </c>
      <c r="K784" s="2">
        <v>27021</v>
      </c>
      <c r="L784" s="2" t="s">
        <v>3169</v>
      </c>
      <c r="M784" s="2" t="s">
        <v>3364</v>
      </c>
      <c r="N784" s="5" t="s">
        <v>1748</v>
      </c>
    </row>
    <row r="785" spans="1:14" s="2" customFormat="1">
      <c r="A785" s="5" t="s">
        <v>3365</v>
      </c>
      <c r="B785" s="2" t="s">
        <v>90</v>
      </c>
      <c r="C785" s="4" t="s">
        <v>3366</v>
      </c>
      <c r="D785" s="4" t="s">
        <v>3367</v>
      </c>
      <c r="E785" s="5" t="s">
        <v>5195</v>
      </c>
      <c r="F785" s="5" t="s">
        <v>2381</v>
      </c>
      <c r="G785" s="16" t="s">
        <v>3368</v>
      </c>
      <c r="H785" s="2" t="s">
        <v>3369</v>
      </c>
      <c r="I785" s="2" t="s">
        <v>3370</v>
      </c>
      <c r="J785" s="2" t="s">
        <v>30</v>
      </c>
      <c r="K785" s="2">
        <v>28463</v>
      </c>
      <c r="L785" s="2" t="s">
        <v>3135</v>
      </c>
      <c r="M785" s="2" t="s">
        <v>3371</v>
      </c>
      <c r="N785" s="5" t="s">
        <v>1761</v>
      </c>
    </row>
    <row r="786" spans="1:14" s="2" customFormat="1">
      <c r="A786" s="5" t="s">
        <v>3365</v>
      </c>
      <c r="B786" s="2" t="s">
        <v>170</v>
      </c>
      <c r="C786" s="2" t="s">
        <v>3372</v>
      </c>
      <c r="D786" s="2" t="s">
        <v>2876</v>
      </c>
      <c r="E786" s="10" t="s">
        <v>5195</v>
      </c>
      <c r="F786" s="5" t="s">
        <v>2381</v>
      </c>
      <c r="G786" s="16" t="s">
        <v>3373</v>
      </c>
      <c r="H786" s="2" t="s">
        <v>3369</v>
      </c>
      <c r="I786" s="2" t="s">
        <v>3370</v>
      </c>
      <c r="J786" s="2" t="s">
        <v>30</v>
      </c>
      <c r="K786" s="2">
        <v>28463</v>
      </c>
      <c r="L786" s="2" t="s">
        <v>3135</v>
      </c>
      <c r="M786" s="2" t="s">
        <v>3374</v>
      </c>
      <c r="N786" s="5" t="s">
        <v>1761</v>
      </c>
    </row>
    <row r="787" spans="1:14" s="2" customFormat="1">
      <c r="A787" s="5" t="s">
        <v>3375</v>
      </c>
      <c r="B787" s="2" t="s">
        <v>68</v>
      </c>
      <c r="C787" s="2" t="s">
        <v>15</v>
      </c>
      <c r="D787" s="2" t="s">
        <v>15</v>
      </c>
      <c r="E787" s="5" t="str">
        <f>HYPERLINK("https://twitter.com/Tville_Times","@Tville_Times")</f>
        <v>@Tville_Times</v>
      </c>
      <c r="F787" s="5" t="s">
        <v>2381</v>
      </c>
      <c r="G787" s="16" t="s">
        <v>3376</v>
      </c>
      <c r="H787" s="2" t="s">
        <v>3377</v>
      </c>
      <c r="I787" s="2" t="s">
        <v>3378</v>
      </c>
      <c r="J787" s="2" t="s">
        <v>30</v>
      </c>
      <c r="K787" s="2">
        <v>28681</v>
      </c>
      <c r="L787" s="2" t="s">
        <v>196</v>
      </c>
      <c r="N787" s="16" t="s">
        <v>3379</v>
      </c>
    </row>
    <row r="788" spans="1:14" s="2" customFormat="1">
      <c r="A788" s="5" t="s">
        <v>3380</v>
      </c>
      <c r="B788" s="2" t="s">
        <v>170</v>
      </c>
      <c r="C788" s="2" t="s">
        <v>257</v>
      </c>
      <c r="D788" s="2" t="s">
        <v>3387</v>
      </c>
      <c r="E788" s="5" t="s">
        <v>3382</v>
      </c>
      <c r="F788" s="5" t="s">
        <v>2381</v>
      </c>
      <c r="G788" s="16" t="s">
        <v>3388</v>
      </c>
      <c r="H788" s="2" t="s">
        <v>3384</v>
      </c>
      <c r="I788" s="2" t="s">
        <v>1113</v>
      </c>
      <c r="J788" s="2" t="s">
        <v>30</v>
      </c>
      <c r="K788" s="2">
        <v>27260</v>
      </c>
      <c r="L788" s="2" t="s">
        <v>45</v>
      </c>
      <c r="M788" s="2" t="s">
        <v>3385</v>
      </c>
      <c r="N788" s="16" t="s">
        <v>3386</v>
      </c>
    </row>
    <row r="789" spans="1:14" s="2" customFormat="1">
      <c r="A789" s="5" t="s">
        <v>3380</v>
      </c>
      <c r="B789" s="2" t="s">
        <v>90</v>
      </c>
      <c r="C789" s="2" t="s">
        <v>2511</v>
      </c>
      <c r="D789" s="2" t="s">
        <v>3381</v>
      </c>
      <c r="E789" s="5" t="s">
        <v>3382</v>
      </c>
      <c r="F789" s="5" t="s">
        <v>2381</v>
      </c>
      <c r="G789" s="16" t="s">
        <v>3383</v>
      </c>
      <c r="H789" s="2" t="s">
        <v>3384</v>
      </c>
      <c r="I789" s="2" t="s">
        <v>1113</v>
      </c>
      <c r="J789" s="2" t="s">
        <v>30</v>
      </c>
      <c r="K789" s="2">
        <v>27260</v>
      </c>
      <c r="L789" s="2" t="s">
        <v>45</v>
      </c>
      <c r="M789" s="2" t="s">
        <v>3385</v>
      </c>
      <c r="N789" s="16" t="s">
        <v>3386</v>
      </c>
    </row>
    <row r="790" spans="1:14" s="2" customFormat="1">
      <c r="A790" s="5" t="s">
        <v>3389</v>
      </c>
      <c r="B790" s="2" t="s">
        <v>90</v>
      </c>
      <c r="C790" s="2" t="s">
        <v>3390</v>
      </c>
      <c r="D790" s="2" t="s">
        <v>971</v>
      </c>
      <c r="E790" s="12" t="s">
        <v>5195</v>
      </c>
      <c r="F790" s="5" t="s">
        <v>2381</v>
      </c>
      <c r="G790" s="16" t="s">
        <v>3391</v>
      </c>
      <c r="H790" s="3" t="s">
        <v>3392</v>
      </c>
      <c r="I790" s="2" t="s">
        <v>3393</v>
      </c>
      <c r="J790" s="2" t="s">
        <v>30</v>
      </c>
      <c r="K790" s="2">
        <v>28584</v>
      </c>
      <c r="L790" s="2" t="s">
        <v>2561</v>
      </c>
      <c r="M790" s="2" t="s">
        <v>3394</v>
      </c>
      <c r="N790" s="16" t="s">
        <v>3395</v>
      </c>
    </row>
    <row r="791" spans="1:14" s="2" customFormat="1">
      <c r="A791" s="5" t="s">
        <v>3389</v>
      </c>
      <c r="B791" s="2" t="s">
        <v>353</v>
      </c>
      <c r="C791" s="2" t="s">
        <v>2569</v>
      </c>
      <c r="D791" s="2" t="s">
        <v>2557</v>
      </c>
      <c r="E791" s="12" t="s">
        <v>5195</v>
      </c>
      <c r="F791" s="5" t="s">
        <v>2381</v>
      </c>
      <c r="G791" s="16" t="s">
        <v>2570</v>
      </c>
      <c r="H791" s="3" t="s">
        <v>3392</v>
      </c>
      <c r="I791" s="2" t="s">
        <v>3393</v>
      </c>
      <c r="J791" s="2" t="s">
        <v>30</v>
      </c>
      <c r="K791" s="2">
        <v>28584</v>
      </c>
      <c r="L791" s="2" t="s">
        <v>2561</v>
      </c>
      <c r="M791" s="2" t="s">
        <v>3394</v>
      </c>
      <c r="N791" s="16" t="s">
        <v>3395</v>
      </c>
    </row>
    <row r="792" spans="1:14" s="2" customFormat="1">
      <c r="A792" s="5" t="s">
        <v>3396</v>
      </c>
      <c r="B792" s="2" t="s">
        <v>3397</v>
      </c>
      <c r="C792" s="2" t="s">
        <v>2813</v>
      </c>
      <c r="D792" s="2" t="s">
        <v>2814</v>
      </c>
      <c r="E792" s="16" t="s">
        <v>2815</v>
      </c>
      <c r="F792" s="5" t="s">
        <v>2381</v>
      </c>
      <c r="G792" s="16" t="s">
        <v>2816</v>
      </c>
      <c r="H792" s="2" t="s">
        <v>3398</v>
      </c>
      <c r="I792" s="2" t="s">
        <v>3399</v>
      </c>
      <c r="J792" s="2" t="s">
        <v>30</v>
      </c>
      <c r="K792" s="2">
        <v>28513</v>
      </c>
      <c r="L792" s="2" t="s">
        <v>158</v>
      </c>
      <c r="M792" s="2" t="s">
        <v>3400</v>
      </c>
      <c r="N792" s="16" t="s">
        <v>3401</v>
      </c>
    </row>
    <row r="793" spans="1:14" s="2" customFormat="1">
      <c r="A793" s="5" t="s">
        <v>3396</v>
      </c>
      <c r="B793" s="2" t="s">
        <v>3402</v>
      </c>
      <c r="C793" s="2" t="s">
        <v>1607</v>
      </c>
      <c r="D793" s="2" t="s">
        <v>1608</v>
      </c>
      <c r="E793" s="16" t="s">
        <v>2815</v>
      </c>
      <c r="F793" s="5" t="s">
        <v>2381</v>
      </c>
      <c r="G793" s="16" t="s">
        <v>3403</v>
      </c>
      <c r="H793" s="2" t="s">
        <v>3398</v>
      </c>
      <c r="I793" s="2" t="s">
        <v>3399</v>
      </c>
      <c r="J793" s="2" t="s">
        <v>30</v>
      </c>
      <c r="K793" s="2">
        <v>28513</v>
      </c>
      <c r="L793" s="2" t="s">
        <v>158</v>
      </c>
      <c r="M793" s="2" t="s">
        <v>3400</v>
      </c>
      <c r="N793" s="16" t="s">
        <v>3401</v>
      </c>
    </row>
    <row r="794" spans="1:14" s="2" customFormat="1">
      <c r="A794" s="5" t="s">
        <v>3404</v>
      </c>
      <c r="B794" s="2" t="s">
        <v>138</v>
      </c>
      <c r="C794" s="2" t="s">
        <v>1060</v>
      </c>
      <c r="D794" s="2" t="s">
        <v>3419</v>
      </c>
      <c r="E794" s="16" t="s">
        <v>3408</v>
      </c>
      <c r="F794" s="5" t="s">
        <v>2381</v>
      </c>
      <c r="G794" s="16" t="s">
        <v>3420</v>
      </c>
      <c r="H794" s="2" t="s">
        <v>3410</v>
      </c>
      <c r="I794" s="2" t="s">
        <v>64</v>
      </c>
      <c r="J794" s="2" t="s">
        <v>30</v>
      </c>
      <c r="K794" s="2">
        <v>28712</v>
      </c>
      <c r="L794" s="2" t="s">
        <v>65</v>
      </c>
      <c r="M794" s="2" t="s">
        <v>3421</v>
      </c>
      <c r="N794" s="5" t="s">
        <v>3412</v>
      </c>
    </row>
    <row r="795" spans="1:14" s="2" customFormat="1">
      <c r="A795" s="5" t="s">
        <v>3404</v>
      </c>
      <c r="B795" s="2" t="s">
        <v>90</v>
      </c>
      <c r="C795" s="2" t="s">
        <v>246</v>
      </c>
      <c r="D795" s="2" t="s">
        <v>3416</v>
      </c>
      <c r="E795" s="16" t="s">
        <v>3408</v>
      </c>
      <c r="F795" s="5" t="s">
        <v>2381</v>
      </c>
      <c r="G795" s="16" t="s">
        <v>3417</v>
      </c>
      <c r="H795" s="2" t="s">
        <v>3410</v>
      </c>
      <c r="I795" s="2" t="s">
        <v>64</v>
      </c>
      <c r="J795" s="2" t="s">
        <v>30</v>
      </c>
      <c r="K795" s="2">
        <v>28712</v>
      </c>
      <c r="L795" s="2" t="s">
        <v>65</v>
      </c>
      <c r="M795" s="2" t="s">
        <v>3418</v>
      </c>
      <c r="N795" s="5" t="s">
        <v>3412</v>
      </c>
    </row>
    <row r="796" spans="1:14" s="2" customFormat="1">
      <c r="A796" s="5" t="s">
        <v>3404</v>
      </c>
      <c r="B796" s="2" t="s">
        <v>3405</v>
      </c>
      <c r="C796" s="4" t="s">
        <v>3406</v>
      </c>
      <c r="D796" s="4" t="s">
        <v>3407</v>
      </c>
      <c r="E796" s="16" t="s">
        <v>3408</v>
      </c>
      <c r="F796" s="5" t="s">
        <v>2381</v>
      </c>
      <c r="G796" s="5" t="s">
        <v>3409</v>
      </c>
      <c r="H796" s="2" t="s">
        <v>3410</v>
      </c>
      <c r="I796" s="2" t="s">
        <v>64</v>
      </c>
      <c r="J796" s="2" t="s">
        <v>30</v>
      </c>
      <c r="K796" s="2">
        <v>28712</v>
      </c>
      <c r="L796" s="2" t="s">
        <v>65</v>
      </c>
      <c r="M796" s="2" t="s">
        <v>3411</v>
      </c>
      <c r="N796" s="5" t="s">
        <v>3412</v>
      </c>
    </row>
    <row r="797" spans="1:14" s="2" customFormat="1">
      <c r="A797" s="5" t="s">
        <v>3404</v>
      </c>
      <c r="B797" s="2" t="s">
        <v>170</v>
      </c>
      <c r="C797" s="2" t="s">
        <v>1762</v>
      </c>
      <c r="D797" s="2" t="s">
        <v>3426</v>
      </c>
      <c r="E797" s="16" t="s">
        <v>3408</v>
      </c>
      <c r="F797" s="5" t="s">
        <v>2381</v>
      </c>
      <c r="G797" s="16" t="s">
        <v>3427</v>
      </c>
      <c r="H797" s="2" t="s">
        <v>3410</v>
      </c>
      <c r="I797" s="2" t="s">
        <v>64</v>
      </c>
      <c r="J797" s="2" t="s">
        <v>30</v>
      </c>
      <c r="K797" s="2">
        <v>28712</v>
      </c>
      <c r="L797" s="2" t="s">
        <v>65</v>
      </c>
      <c r="M797" s="2" t="s">
        <v>3428</v>
      </c>
      <c r="N797" s="5" t="s">
        <v>3412</v>
      </c>
    </row>
    <row r="798" spans="1:14" s="2" customFormat="1">
      <c r="A798" s="5" t="s">
        <v>3404</v>
      </c>
      <c r="B798" s="2" t="s">
        <v>170</v>
      </c>
      <c r="C798" s="2" t="s">
        <v>3422</v>
      </c>
      <c r="D798" s="2" t="s">
        <v>3423</v>
      </c>
      <c r="E798" s="16" t="s">
        <v>3408</v>
      </c>
      <c r="F798" s="5" t="s">
        <v>2381</v>
      </c>
      <c r="G798" s="16" t="s">
        <v>3424</v>
      </c>
      <c r="H798" s="2" t="s">
        <v>3410</v>
      </c>
      <c r="I798" s="2" t="s">
        <v>64</v>
      </c>
      <c r="J798" s="2" t="s">
        <v>30</v>
      </c>
      <c r="K798" s="2">
        <v>28712</v>
      </c>
      <c r="L798" s="2" t="s">
        <v>65</v>
      </c>
      <c r="M798" s="2" t="s">
        <v>3425</v>
      </c>
      <c r="N798" s="16" t="s">
        <v>3412</v>
      </c>
    </row>
    <row r="799" spans="1:14" s="2" customFormat="1">
      <c r="A799" s="5" t="s">
        <v>3404</v>
      </c>
      <c r="B799" s="2" t="s">
        <v>3405</v>
      </c>
      <c r="C799" s="2" t="s">
        <v>3413</v>
      </c>
      <c r="D799" s="2" t="s">
        <v>3407</v>
      </c>
      <c r="E799" s="16" t="s">
        <v>3408</v>
      </c>
      <c r="F799" s="5" t="s">
        <v>2381</v>
      </c>
      <c r="G799" s="16" t="s">
        <v>3414</v>
      </c>
      <c r="H799" s="2" t="s">
        <v>3410</v>
      </c>
      <c r="I799" s="2" t="s">
        <v>64</v>
      </c>
      <c r="J799" s="2" t="s">
        <v>30</v>
      </c>
      <c r="K799" s="2">
        <v>28712</v>
      </c>
      <c r="L799" s="2" t="s">
        <v>65</v>
      </c>
      <c r="M799" s="2" t="s">
        <v>3415</v>
      </c>
      <c r="N799" s="5" t="s">
        <v>3412</v>
      </c>
    </row>
    <row r="800" spans="1:14" s="2" customFormat="1">
      <c r="A800" s="5" t="s">
        <v>5178</v>
      </c>
      <c r="B800" s="2" t="s">
        <v>57</v>
      </c>
      <c r="C800" s="2" t="s">
        <v>1260</v>
      </c>
      <c r="D800" s="2" t="s">
        <v>5181</v>
      </c>
      <c r="E800" s="16" t="s">
        <v>5184</v>
      </c>
      <c r="F800" s="5" t="s">
        <v>2381</v>
      </c>
      <c r="G800" s="5" t="s">
        <v>5182</v>
      </c>
      <c r="H800" s="2" t="s">
        <v>5179</v>
      </c>
      <c r="I800" s="2" t="s">
        <v>44</v>
      </c>
      <c r="J800" s="2" t="s">
        <v>30</v>
      </c>
      <c r="K800" s="2">
        <v>27406</v>
      </c>
      <c r="L800" s="2" t="s">
        <v>45</v>
      </c>
      <c r="M800" s="2" t="s">
        <v>5180</v>
      </c>
      <c r="N800" s="16" t="s">
        <v>5177</v>
      </c>
    </row>
    <row r="801" spans="1:15" s="2" customFormat="1">
      <c r="A801" s="5" t="s">
        <v>5178</v>
      </c>
      <c r="B801" s="2" t="s">
        <v>1976</v>
      </c>
      <c r="C801" s="2" t="s">
        <v>666</v>
      </c>
      <c r="D801" s="2" t="s">
        <v>81</v>
      </c>
      <c r="E801" s="16" t="s">
        <v>5183</v>
      </c>
      <c r="F801" s="5" t="s">
        <v>2381</v>
      </c>
      <c r="G801" s="5" t="s">
        <v>5176</v>
      </c>
      <c r="H801" s="2" t="s">
        <v>5179</v>
      </c>
      <c r="I801" s="2" t="s">
        <v>44</v>
      </c>
      <c r="J801" s="2" t="s">
        <v>30</v>
      </c>
      <c r="K801" s="2">
        <v>27406</v>
      </c>
      <c r="L801" s="2" t="s">
        <v>45</v>
      </c>
      <c r="M801" s="2" t="s">
        <v>5180</v>
      </c>
      <c r="N801" s="16" t="s">
        <v>5177</v>
      </c>
    </row>
    <row r="802" spans="1:15" s="2" customFormat="1">
      <c r="A802" s="5" t="s">
        <v>3429</v>
      </c>
      <c r="B802" s="2" t="s">
        <v>129</v>
      </c>
      <c r="C802" s="2" t="s">
        <v>3430</v>
      </c>
      <c r="D802" s="2" t="s">
        <v>3431</v>
      </c>
      <c r="E802" s="16" t="s">
        <v>5212</v>
      </c>
      <c r="F802" s="5" t="s">
        <v>2381</v>
      </c>
      <c r="G802" s="5" t="s">
        <v>3432</v>
      </c>
      <c r="H802" s="2" t="s">
        <v>3433</v>
      </c>
      <c r="I802" s="2" t="s">
        <v>121</v>
      </c>
      <c r="J802" s="2" t="s">
        <v>30</v>
      </c>
      <c r="K802" s="2">
        <v>27701</v>
      </c>
      <c r="L802" s="2" t="s">
        <v>121</v>
      </c>
      <c r="M802" s="2" t="s">
        <v>3434</v>
      </c>
      <c r="N802" s="16" t="s">
        <v>3435</v>
      </c>
      <c r="O802" s="2" t="s">
        <v>2538</v>
      </c>
    </row>
    <row r="803" spans="1:15" s="2" customFormat="1">
      <c r="A803" s="5" t="s">
        <v>3436</v>
      </c>
      <c r="B803" s="2" t="s">
        <v>90</v>
      </c>
      <c r="C803" s="2" t="s">
        <v>2802</v>
      </c>
      <c r="D803" s="2" t="s">
        <v>2803</v>
      </c>
      <c r="E803" s="16" t="s">
        <v>5213</v>
      </c>
      <c r="F803" s="5" t="s">
        <v>2381</v>
      </c>
      <c r="G803" s="16" t="s">
        <v>2805</v>
      </c>
      <c r="H803" s="2" t="s">
        <v>2806</v>
      </c>
      <c r="I803" s="2" t="s">
        <v>2807</v>
      </c>
      <c r="J803" s="2" t="s">
        <v>30</v>
      </c>
      <c r="K803" s="2">
        <v>28621</v>
      </c>
      <c r="L803" s="2" t="s">
        <v>1201</v>
      </c>
      <c r="M803" s="2" t="s">
        <v>3437</v>
      </c>
      <c r="N803" s="16" t="s">
        <v>3438</v>
      </c>
    </row>
    <row r="804" spans="1:15" s="2" customFormat="1">
      <c r="A804" s="5" t="s">
        <v>3439</v>
      </c>
      <c r="B804" s="2" t="s">
        <v>353</v>
      </c>
      <c r="C804" s="2" t="s">
        <v>3238</v>
      </c>
      <c r="D804" s="2" t="s">
        <v>3441</v>
      </c>
      <c r="E804" s="5" t="str">
        <f>HYPERLINK("https://twitter.com/UCWeekly","@UCWeekly")</f>
        <v>@UCWeekly</v>
      </c>
      <c r="F804" s="5" t="s">
        <v>2381</v>
      </c>
      <c r="G804" s="16" t="s">
        <v>3442</v>
      </c>
      <c r="H804" s="2" t="s">
        <v>3034</v>
      </c>
      <c r="I804" s="2" t="s">
        <v>1649</v>
      </c>
      <c r="J804" s="2" t="s">
        <v>30</v>
      </c>
      <c r="K804" s="2">
        <v>28106</v>
      </c>
      <c r="L804" s="2" t="s">
        <v>334</v>
      </c>
      <c r="M804" s="2" t="s">
        <v>3443</v>
      </c>
      <c r="N804" s="16" t="s">
        <v>3440</v>
      </c>
    </row>
    <row r="805" spans="1:15" s="2" customFormat="1">
      <c r="A805" s="5" t="s">
        <v>3439</v>
      </c>
      <c r="B805" s="2" t="s">
        <v>129</v>
      </c>
      <c r="C805" s="2" t="s">
        <v>80</v>
      </c>
      <c r="D805" s="4" t="s">
        <v>3032</v>
      </c>
      <c r="E805" s="12" t="str">
        <f>HYPERLINK("https://twitter.com/UCWeekly","@UCWeekly")</f>
        <v>@UCWeekly</v>
      </c>
      <c r="F805" s="5" t="s">
        <v>2381</v>
      </c>
      <c r="G805" s="16" t="s">
        <v>3033</v>
      </c>
      <c r="H805" s="2" t="s">
        <v>3034</v>
      </c>
      <c r="I805" s="2" t="s">
        <v>1649</v>
      </c>
      <c r="J805" s="2" t="s">
        <v>30</v>
      </c>
      <c r="K805" s="2">
        <v>28106</v>
      </c>
      <c r="L805" s="2" t="s">
        <v>334</v>
      </c>
      <c r="M805" s="2" t="s">
        <v>3035</v>
      </c>
      <c r="N805" s="16" t="s">
        <v>3440</v>
      </c>
    </row>
    <row r="806" spans="1:15" s="2" customFormat="1">
      <c r="A806" s="5" t="s">
        <v>3439</v>
      </c>
      <c r="B806" s="2" t="s">
        <v>138</v>
      </c>
      <c r="C806" s="2" t="s">
        <v>3312</v>
      </c>
      <c r="D806" s="2" t="s">
        <v>3038</v>
      </c>
      <c r="E806" s="5" t="str">
        <f>HYPERLINK("https://twitter.com/UCWeekly","@UCWeekly")</f>
        <v>@UCWeekly</v>
      </c>
      <c r="F806" s="5" t="s">
        <v>2381</v>
      </c>
      <c r="G806" s="5" t="s">
        <v>3313</v>
      </c>
      <c r="H806" s="2" t="s">
        <v>3034</v>
      </c>
      <c r="I806" s="2" t="s">
        <v>1649</v>
      </c>
      <c r="J806" s="2" t="s">
        <v>30</v>
      </c>
      <c r="K806" s="2">
        <v>28106</v>
      </c>
      <c r="L806" s="2" t="s">
        <v>334</v>
      </c>
      <c r="M806" s="2" t="s">
        <v>3035</v>
      </c>
      <c r="N806" s="16" t="s">
        <v>3440</v>
      </c>
    </row>
    <row r="807" spans="1:15" s="2" customFormat="1">
      <c r="A807" s="5" t="s">
        <v>3444</v>
      </c>
      <c r="B807" s="2" t="s">
        <v>1483</v>
      </c>
      <c r="C807" s="2" t="s">
        <v>15</v>
      </c>
      <c r="D807" s="2" t="s">
        <v>15</v>
      </c>
      <c r="E807" s="12" t="str">
        <f>HYPERLINK("https://twitter.com/wakeweekly","@wakeweekly")</f>
        <v>@wakeweekly</v>
      </c>
      <c r="F807" s="5" t="s">
        <v>2381</v>
      </c>
      <c r="G807" s="16" t="s">
        <v>3453</v>
      </c>
      <c r="H807" s="2" t="s">
        <v>3447</v>
      </c>
      <c r="I807" s="2" t="s">
        <v>3448</v>
      </c>
      <c r="J807" s="2" t="s">
        <v>30</v>
      </c>
      <c r="K807" s="2">
        <v>27588</v>
      </c>
      <c r="L807" s="2" t="s">
        <v>227</v>
      </c>
      <c r="M807" s="2" t="s">
        <v>3449</v>
      </c>
      <c r="N807" s="16" t="s">
        <v>3450</v>
      </c>
    </row>
    <row r="808" spans="1:15" s="2" customFormat="1">
      <c r="A808" s="5" t="s">
        <v>3444</v>
      </c>
      <c r="B808" s="2" t="s">
        <v>68</v>
      </c>
      <c r="C808" s="2" t="s">
        <v>15</v>
      </c>
      <c r="D808" s="2" t="s">
        <v>15</v>
      </c>
      <c r="E808" s="5" t="str">
        <f>HYPERLINK("https://twitter.com/wakeweekly","@wakeweekly")</f>
        <v>@wakeweekly</v>
      </c>
      <c r="F808" s="5" t="s">
        <v>2381</v>
      </c>
      <c r="G808" s="16" t="s">
        <v>3446</v>
      </c>
      <c r="H808" s="2" t="s">
        <v>3447</v>
      </c>
      <c r="I808" s="2" t="s">
        <v>3448</v>
      </c>
      <c r="J808" s="2" t="s">
        <v>30</v>
      </c>
      <c r="K808" s="2">
        <v>27588</v>
      </c>
      <c r="L808" s="2" t="s">
        <v>227</v>
      </c>
      <c r="M808" s="2" t="s">
        <v>3449</v>
      </c>
      <c r="N808" s="16" t="s">
        <v>3450</v>
      </c>
    </row>
    <row r="809" spans="1:15" s="2" customFormat="1">
      <c r="A809" s="5" t="s">
        <v>3444</v>
      </c>
      <c r="B809" s="2" t="s">
        <v>353</v>
      </c>
      <c r="C809" s="2" t="s">
        <v>799</v>
      </c>
      <c r="D809" s="2" t="s">
        <v>800</v>
      </c>
      <c r="E809" s="5" t="str">
        <f>HYPERLINK("https://twitter.com/wakeweekly","@wakeweekly")</f>
        <v>@wakeweekly</v>
      </c>
      <c r="F809" s="5" t="s">
        <v>2381</v>
      </c>
      <c r="G809" s="16" t="s">
        <v>3451</v>
      </c>
      <c r="H809" s="2" t="s">
        <v>3452</v>
      </c>
      <c r="I809" s="2" t="s">
        <v>3448</v>
      </c>
      <c r="J809" s="2" t="s">
        <v>30</v>
      </c>
      <c r="K809" s="2">
        <v>27588</v>
      </c>
      <c r="L809" s="2" t="s">
        <v>227</v>
      </c>
      <c r="M809" s="2" t="s">
        <v>3449</v>
      </c>
      <c r="N809" s="16" t="s">
        <v>3450</v>
      </c>
    </row>
    <row r="810" spans="1:15" s="2" customFormat="1">
      <c r="A810" s="5" t="s">
        <v>3444</v>
      </c>
      <c r="B810" s="2" t="s">
        <v>90</v>
      </c>
      <c r="C810" s="2" t="s">
        <v>2529</v>
      </c>
      <c r="D810" s="2" t="s">
        <v>2530</v>
      </c>
      <c r="E810" s="5" t="str">
        <f>HYPERLINK("https://twitter.com/L_Martinez13","@L_Martinez13")</f>
        <v>@L_Martinez13</v>
      </c>
      <c r="F810" s="5" t="s">
        <v>2381</v>
      </c>
      <c r="G810" s="5" t="s">
        <v>3445</v>
      </c>
      <c r="N810" s="5"/>
    </row>
    <row r="811" spans="1:15" s="2" customFormat="1">
      <c r="A811" s="5" t="s">
        <v>3454</v>
      </c>
      <c r="B811" s="2" t="s">
        <v>2494</v>
      </c>
      <c r="C811" s="2" t="s">
        <v>485</v>
      </c>
      <c r="D811" s="2" t="s">
        <v>3463</v>
      </c>
      <c r="E811" s="5" t="str">
        <f>HYPERLINK("https://twitter.com/WarrenRecord","@WarrenRecord")</f>
        <v>@WarrenRecord</v>
      </c>
      <c r="F811" s="5" t="s">
        <v>2381</v>
      </c>
      <c r="G811" s="5" t="s">
        <v>3464</v>
      </c>
      <c r="H811" s="2" t="s">
        <v>3458</v>
      </c>
      <c r="I811" s="2" t="s">
        <v>3459</v>
      </c>
      <c r="J811" s="2" t="s">
        <v>30</v>
      </c>
      <c r="K811" s="2">
        <v>27589</v>
      </c>
      <c r="L811" s="2" t="s">
        <v>3460</v>
      </c>
      <c r="M811" s="2" t="s">
        <v>3461</v>
      </c>
      <c r="N811" s="16" t="s">
        <v>3462</v>
      </c>
    </row>
    <row r="812" spans="1:15" s="2" customFormat="1">
      <c r="A812" s="5" t="s">
        <v>3454</v>
      </c>
      <c r="B812" s="2" t="s">
        <v>182</v>
      </c>
      <c r="C812" s="2" t="s">
        <v>3455</v>
      </c>
      <c r="D812" s="2" t="s">
        <v>3456</v>
      </c>
      <c r="E812" s="5" t="str">
        <f>HYPERLINK("https://twitter.com/WarrenRecord","@WarrenRecord")</f>
        <v>@WarrenRecord</v>
      </c>
      <c r="F812" s="5" t="s">
        <v>2381</v>
      </c>
      <c r="G812" s="16" t="s">
        <v>3457</v>
      </c>
      <c r="H812" s="2" t="s">
        <v>3458</v>
      </c>
      <c r="I812" s="2" t="s">
        <v>3459</v>
      </c>
      <c r="J812" s="2" t="s">
        <v>30</v>
      </c>
      <c r="K812" s="2">
        <v>27589</v>
      </c>
      <c r="L812" s="2" t="s">
        <v>3460</v>
      </c>
      <c r="M812" s="2" t="s">
        <v>3461</v>
      </c>
      <c r="N812" s="16" t="s">
        <v>3462</v>
      </c>
    </row>
    <row r="813" spans="1:15" s="2" customFormat="1">
      <c r="A813" s="5" t="s">
        <v>3465</v>
      </c>
      <c r="B813" s="2" t="s">
        <v>90</v>
      </c>
      <c r="C813" s="2" t="s">
        <v>608</v>
      </c>
      <c r="D813" s="2" t="s">
        <v>3091</v>
      </c>
      <c r="E813" s="5" t="str">
        <f>HYPERLINK("https://twitter.com/WataugaDemocrat","@WataugaDemocrat")</f>
        <v>@WataugaDemocrat</v>
      </c>
      <c r="F813" s="5" t="s">
        <v>2381</v>
      </c>
      <c r="G813" s="16" t="s">
        <v>3092</v>
      </c>
      <c r="H813" s="2" t="s">
        <v>3086</v>
      </c>
      <c r="I813" s="2" t="s">
        <v>1463</v>
      </c>
      <c r="J813" s="2" t="s">
        <v>30</v>
      </c>
      <c r="K813" s="2">
        <v>28607</v>
      </c>
      <c r="L813" s="2" t="s">
        <v>1464</v>
      </c>
      <c r="M813" s="2" t="s">
        <v>3087</v>
      </c>
      <c r="N813" s="5" t="s">
        <v>3466</v>
      </c>
    </row>
    <row r="814" spans="1:15" s="2" customFormat="1">
      <c r="A814" s="5" t="s">
        <v>3465</v>
      </c>
      <c r="B814" s="2" t="s">
        <v>353</v>
      </c>
      <c r="C814" s="2" t="s">
        <v>1600</v>
      </c>
      <c r="D814" s="2" t="s">
        <v>3089</v>
      </c>
      <c r="E814" s="5" t="str">
        <f>HYPERLINK("https://twitter.com/WataugaDemocrat","@WataugaDemocrat")</f>
        <v>@WataugaDemocrat</v>
      </c>
      <c r="F814" s="5" t="s">
        <v>2381</v>
      </c>
      <c r="G814" s="16" t="s">
        <v>3090</v>
      </c>
      <c r="H814" s="2" t="s">
        <v>3086</v>
      </c>
      <c r="I814" s="2" t="s">
        <v>1463</v>
      </c>
      <c r="J814" s="2" t="s">
        <v>30</v>
      </c>
      <c r="K814" s="2">
        <v>28607</v>
      </c>
      <c r="L814" s="2" t="s">
        <v>1464</v>
      </c>
      <c r="M814" s="2" t="s">
        <v>3087</v>
      </c>
      <c r="N814" s="16" t="s">
        <v>3466</v>
      </c>
    </row>
    <row r="815" spans="1:15" s="2" customFormat="1">
      <c r="A815" s="5" t="s">
        <v>3465</v>
      </c>
      <c r="B815" s="2" t="s">
        <v>57</v>
      </c>
      <c r="C815" s="2" t="s">
        <v>116</v>
      </c>
      <c r="D815" s="2" t="s">
        <v>2431</v>
      </c>
      <c r="E815" s="5" t="str">
        <f>HYPERLINK("https://twitter.com/WataugaDemocrat","@WataugaDemocrat")</f>
        <v>@WataugaDemocrat</v>
      </c>
      <c r="F815" s="5" t="s">
        <v>2381</v>
      </c>
      <c r="G815" s="16" t="s">
        <v>2433</v>
      </c>
      <c r="H815" s="2" t="s">
        <v>3086</v>
      </c>
      <c r="I815" s="2" t="s">
        <v>1463</v>
      </c>
      <c r="J815" s="2" t="s">
        <v>30</v>
      </c>
      <c r="K815" s="2">
        <v>28607</v>
      </c>
      <c r="L815" s="2" t="s">
        <v>1464</v>
      </c>
      <c r="M815" s="2" t="s">
        <v>3087</v>
      </c>
      <c r="N815" s="5" t="s">
        <v>3466</v>
      </c>
    </row>
    <row r="816" spans="1:15" s="2" customFormat="1">
      <c r="A816" s="5" t="s">
        <v>3465</v>
      </c>
      <c r="B816" s="2" t="s">
        <v>49</v>
      </c>
      <c r="C816" s="4"/>
      <c r="D816" s="4"/>
      <c r="E816" s="5" t="str">
        <f>HYPERLINK("https://twitter.com/WataugaDemocrat","@WataugaDemocrat")</f>
        <v>@WataugaDemocrat</v>
      </c>
      <c r="F816" s="5" t="s">
        <v>2381</v>
      </c>
      <c r="G816" s="16" t="s">
        <v>3467</v>
      </c>
      <c r="H816" s="2" t="s">
        <v>3086</v>
      </c>
      <c r="I816" s="2" t="s">
        <v>1463</v>
      </c>
      <c r="J816" s="2" t="s">
        <v>30</v>
      </c>
      <c r="K816" s="2">
        <v>28607</v>
      </c>
      <c r="L816" s="2" t="s">
        <v>1464</v>
      </c>
      <c r="M816" s="2" t="s">
        <v>3468</v>
      </c>
      <c r="N816" s="5" t="s">
        <v>3466</v>
      </c>
    </row>
    <row r="817" spans="1:15" s="2" customFormat="1">
      <c r="A817" s="5" t="s">
        <v>3465</v>
      </c>
      <c r="B817" s="2" t="s">
        <v>68</v>
      </c>
      <c r="C817" s="4"/>
      <c r="D817" s="4"/>
      <c r="E817" s="5" t="str">
        <f>HYPERLINK("https://twitter.com/WataugaDemocrat","@WataugaDemocrat")</f>
        <v>@WataugaDemocrat</v>
      </c>
      <c r="F817" s="5" t="s">
        <v>2381</v>
      </c>
      <c r="G817" s="16" t="s">
        <v>3469</v>
      </c>
      <c r="H817" s="2" t="s">
        <v>3086</v>
      </c>
      <c r="I817" s="2" t="s">
        <v>1463</v>
      </c>
      <c r="J817" s="2" t="s">
        <v>30</v>
      </c>
      <c r="K817" s="2">
        <v>28607</v>
      </c>
      <c r="L817" s="2" t="s">
        <v>1464</v>
      </c>
      <c r="M817" s="2" t="s">
        <v>3087</v>
      </c>
      <c r="N817" s="5" t="s">
        <v>3466</v>
      </c>
    </row>
    <row r="818" spans="1:15" s="2" customFormat="1">
      <c r="A818" s="5" t="s">
        <v>3470</v>
      </c>
      <c r="B818" s="2" t="s">
        <v>3471</v>
      </c>
      <c r="C818" s="2" t="s">
        <v>3472</v>
      </c>
      <c r="D818" s="2" t="s">
        <v>3473</v>
      </c>
      <c r="E818" s="12" t="str">
        <f>HYPERLINK("https://twitter.com/WVLTribune","@WVLTribune")</f>
        <v>@WVLTribune</v>
      </c>
      <c r="F818" s="5" t="s">
        <v>2381</v>
      </c>
      <c r="G818" s="16" t="s">
        <v>3474</v>
      </c>
      <c r="H818" s="2" t="s">
        <v>3475</v>
      </c>
      <c r="I818" s="2" t="s">
        <v>305</v>
      </c>
      <c r="J818" s="2" t="s">
        <v>30</v>
      </c>
      <c r="K818" s="2">
        <v>28804</v>
      </c>
      <c r="L818" s="2" t="s">
        <v>306</v>
      </c>
      <c r="M818" s="2" t="s">
        <v>3476</v>
      </c>
      <c r="N818" s="16" t="s">
        <v>3477</v>
      </c>
    </row>
    <row r="819" spans="1:15" s="2" customFormat="1">
      <c r="A819" s="5" t="s">
        <v>3478</v>
      </c>
      <c r="B819" s="2" t="s">
        <v>90</v>
      </c>
      <c r="C819" s="2" t="s">
        <v>3320</v>
      </c>
      <c r="D819" s="2" t="s">
        <v>125</v>
      </c>
      <c r="E819" s="16" t="s">
        <v>3479</v>
      </c>
      <c r="F819" s="5" t="s">
        <v>2381</v>
      </c>
      <c r="G819" s="5" t="s">
        <v>3480</v>
      </c>
      <c r="H819" s="2" t="s">
        <v>3481</v>
      </c>
      <c r="I819" s="2" t="s">
        <v>3482</v>
      </c>
      <c r="J819" s="2" t="s">
        <v>30</v>
      </c>
      <c r="K819" s="2">
        <v>28097</v>
      </c>
      <c r="L819" s="2" t="s">
        <v>3329</v>
      </c>
      <c r="M819" s="2" t="s">
        <v>3483</v>
      </c>
      <c r="N819" s="16" t="s">
        <v>3484</v>
      </c>
    </row>
    <row r="820" spans="1:15" s="2" customFormat="1">
      <c r="A820" s="5" t="s">
        <v>3478</v>
      </c>
      <c r="B820" s="2" t="s">
        <v>1976</v>
      </c>
      <c r="C820" s="2" t="s">
        <v>3485</v>
      </c>
      <c r="D820" s="2" t="s">
        <v>3486</v>
      </c>
      <c r="E820" s="16" t="s">
        <v>3479</v>
      </c>
      <c r="F820" s="5" t="s">
        <v>2381</v>
      </c>
      <c r="G820" s="16" t="s">
        <v>3487</v>
      </c>
      <c r="H820" s="2" t="s">
        <v>3481</v>
      </c>
      <c r="I820" s="2" t="s">
        <v>3482</v>
      </c>
      <c r="J820" s="2" t="s">
        <v>30</v>
      </c>
      <c r="K820" s="2">
        <v>28097</v>
      </c>
      <c r="L820" s="2" t="s">
        <v>3329</v>
      </c>
      <c r="M820" s="2" t="s">
        <v>3483</v>
      </c>
      <c r="N820" s="16" t="s">
        <v>3484</v>
      </c>
    </row>
    <row r="821" spans="1:15" s="2" customFormat="1">
      <c r="A821" s="5" t="s">
        <v>3488</v>
      </c>
      <c r="B821" s="2" t="s">
        <v>170</v>
      </c>
      <c r="C821" s="2" t="s">
        <v>3496</v>
      </c>
      <c r="D821" s="2" t="s">
        <v>3490</v>
      </c>
      <c r="E821" s="16" t="s">
        <v>3491</v>
      </c>
      <c r="F821" s="5" t="s">
        <v>2381</v>
      </c>
      <c r="G821" s="16" t="s">
        <v>3497</v>
      </c>
      <c r="H821" s="2" t="s">
        <v>3493</v>
      </c>
      <c r="I821" s="2" t="s">
        <v>3247</v>
      </c>
      <c r="J821" s="2" t="s">
        <v>30</v>
      </c>
      <c r="K821" s="2">
        <v>28659</v>
      </c>
      <c r="L821" s="2" t="s">
        <v>3248</v>
      </c>
      <c r="M821" s="2" t="s">
        <v>3494</v>
      </c>
      <c r="N821" s="5" t="s">
        <v>3495</v>
      </c>
    </row>
    <row r="822" spans="1:15" s="2" customFormat="1">
      <c r="A822" s="5" t="s">
        <v>3488</v>
      </c>
      <c r="B822" s="2" t="s">
        <v>90</v>
      </c>
      <c r="C822" s="2" t="s">
        <v>3489</v>
      </c>
      <c r="D822" s="2" t="s">
        <v>3490</v>
      </c>
      <c r="E822" s="16" t="s">
        <v>3491</v>
      </c>
      <c r="F822" s="5" t="s">
        <v>2381</v>
      </c>
      <c r="G822" s="16" t="s">
        <v>3492</v>
      </c>
      <c r="H822" s="2" t="s">
        <v>3493</v>
      </c>
      <c r="I822" s="2" t="s">
        <v>3247</v>
      </c>
      <c r="J822" s="2" t="s">
        <v>30</v>
      </c>
      <c r="K822" s="2">
        <v>28659</v>
      </c>
      <c r="L822" s="2" t="s">
        <v>3248</v>
      </c>
      <c r="M822" s="2" t="s">
        <v>3494</v>
      </c>
      <c r="N822" s="5" t="s">
        <v>3495</v>
      </c>
    </row>
    <row r="823" spans="1:15" s="2" customFormat="1">
      <c r="A823" s="5" t="s">
        <v>3488</v>
      </c>
      <c r="B823" s="2" t="s">
        <v>170</v>
      </c>
      <c r="C823" s="2" t="s">
        <v>3500</v>
      </c>
      <c r="D823" s="2" t="s">
        <v>3501</v>
      </c>
      <c r="E823" s="16" t="s">
        <v>3491</v>
      </c>
      <c r="F823" s="5" t="s">
        <v>2381</v>
      </c>
      <c r="G823" s="16" t="s">
        <v>3502</v>
      </c>
      <c r="H823" s="2" t="s">
        <v>3493</v>
      </c>
      <c r="I823" s="2" t="s">
        <v>3247</v>
      </c>
      <c r="J823" s="2" t="s">
        <v>30</v>
      </c>
      <c r="K823" s="2">
        <v>28659</v>
      </c>
      <c r="L823" s="2" t="s">
        <v>3248</v>
      </c>
      <c r="M823" s="2" t="s">
        <v>3494</v>
      </c>
      <c r="N823" s="5" t="s">
        <v>3495</v>
      </c>
    </row>
    <row r="824" spans="1:15" s="2" customFormat="1">
      <c r="A824" s="5" t="s">
        <v>3488</v>
      </c>
      <c r="B824" s="2" t="s">
        <v>49</v>
      </c>
      <c r="C824" s="4"/>
      <c r="D824" s="4"/>
      <c r="E824" s="10"/>
      <c r="F824" s="5" t="s">
        <v>2381</v>
      </c>
      <c r="G824" s="16" t="s">
        <v>3498</v>
      </c>
      <c r="H824" s="2" t="s">
        <v>3499</v>
      </c>
      <c r="I824" s="2" t="s">
        <v>3247</v>
      </c>
      <c r="J824" s="2" t="s">
        <v>30</v>
      </c>
      <c r="K824" s="2">
        <v>28659</v>
      </c>
      <c r="L824" s="2" t="s">
        <v>3248</v>
      </c>
      <c r="M824" s="2" t="s">
        <v>3494</v>
      </c>
      <c r="N824" s="5" t="s">
        <v>3495</v>
      </c>
    </row>
    <row r="825" spans="1:15" s="2" customFormat="1">
      <c r="A825" s="5" t="s">
        <v>3503</v>
      </c>
      <c r="B825" s="2" t="s">
        <v>170</v>
      </c>
      <c r="C825" s="2" t="s">
        <v>3510</v>
      </c>
      <c r="D825" s="2" t="s">
        <v>3511</v>
      </c>
      <c r="E825" s="12" t="str">
        <f>HYPERLINK("https://twitter.com/wilmjournnews","@wilmjournnews")</f>
        <v>@wilmjournnews</v>
      </c>
      <c r="F825" s="5" t="s">
        <v>2381</v>
      </c>
      <c r="G825" s="16" t="s">
        <v>3512</v>
      </c>
      <c r="H825" s="2" t="s">
        <v>3507</v>
      </c>
      <c r="I825" s="2" t="s">
        <v>381</v>
      </c>
      <c r="J825" s="2" t="s">
        <v>30</v>
      </c>
      <c r="K825" s="2">
        <v>28401</v>
      </c>
      <c r="L825" s="2" t="s">
        <v>382</v>
      </c>
      <c r="M825" s="2" t="s">
        <v>3508</v>
      </c>
      <c r="N825" s="16" t="s">
        <v>3509</v>
      </c>
      <c r="O825" s="2" t="s">
        <v>2538</v>
      </c>
    </row>
    <row r="826" spans="1:15" s="2" customFormat="1">
      <c r="A826" s="5" t="s">
        <v>3503</v>
      </c>
      <c r="B826" s="2" t="s">
        <v>798</v>
      </c>
      <c r="C826" s="4" t="s">
        <v>3504</v>
      </c>
      <c r="D826" s="4" t="s">
        <v>3505</v>
      </c>
      <c r="E826" s="5" t="str">
        <f>HYPERLINK("https://twitter.com/wilmjournnews","@wilmjournnews")</f>
        <v>@wilmjournnews</v>
      </c>
      <c r="F826" s="5" t="s">
        <v>2381</v>
      </c>
      <c r="G826" s="16" t="s">
        <v>3506</v>
      </c>
      <c r="H826" s="2" t="s">
        <v>3507</v>
      </c>
      <c r="I826" s="2" t="s">
        <v>381</v>
      </c>
      <c r="J826" s="2" t="s">
        <v>30</v>
      </c>
      <c r="K826" s="2">
        <v>28401</v>
      </c>
      <c r="L826" s="2" t="s">
        <v>382</v>
      </c>
      <c r="M826" s="4" t="s">
        <v>3508</v>
      </c>
      <c r="N826" s="16" t="s">
        <v>3509</v>
      </c>
      <c r="O826" s="2" t="s">
        <v>2538</v>
      </c>
    </row>
    <row r="827" spans="1:15" s="2" customFormat="1">
      <c r="A827" s="5" t="s">
        <v>3513</v>
      </c>
      <c r="B827" s="2" t="s">
        <v>90</v>
      </c>
      <c r="C827" s="2" t="s">
        <v>3514</v>
      </c>
      <c r="D827" s="2" t="s">
        <v>3515</v>
      </c>
      <c r="E827" s="16" t="s">
        <v>3516</v>
      </c>
      <c r="F827" s="5" t="s">
        <v>2381</v>
      </c>
      <c r="G827" s="5" t="s">
        <v>3517</v>
      </c>
      <c r="H827" s="2" t="s">
        <v>3518</v>
      </c>
      <c r="I827" s="2" t="s">
        <v>305</v>
      </c>
      <c r="J827" s="2" t="s">
        <v>30</v>
      </c>
      <c r="K827" s="2">
        <v>28816</v>
      </c>
      <c r="L827" s="2" t="s">
        <v>306</v>
      </c>
      <c r="M827" s="2" t="s">
        <v>1914</v>
      </c>
      <c r="N827" s="16" t="s">
        <v>3519</v>
      </c>
    </row>
    <row r="828" spans="1:15" s="2" customFormat="1">
      <c r="A828" s="5" t="s">
        <v>3520</v>
      </c>
      <c r="B828" s="2" t="s">
        <v>170</v>
      </c>
      <c r="C828" s="2" t="s">
        <v>3528</v>
      </c>
      <c r="D828" s="2" t="s">
        <v>3529</v>
      </c>
      <c r="E828" s="12" t="str">
        <f>HYPERLINK("https://twitter.com/TheYadkinRipple","@TheYadkinRipple")</f>
        <v>@TheYadkinRipple</v>
      </c>
      <c r="F828" s="5" t="s">
        <v>2381</v>
      </c>
      <c r="G828" s="16" t="s">
        <v>3530</v>
      </c>
      <c r="H828" s="2" t="s">
        <v>3523</v>
      </c>
      <c r="I828" s="2" t="s">
        <v>3524</v>
      </c>
      <c r="J828" s="2" t="s">
        <v>30</v>
      </c>
      <c r="K828" s="2">
        <v>27055</v>
      </c>
      <c r="L828" s="2" t="s">
        <v>3525</v>
      </c>
      <c r="M828" s="2" t="s">
        <v>3526</v>
      </c>
      <c r="N828" s="16" t="s">
        <v>3527</v>
      </c>
    </row>
    <row r="829" spans="1:15" s="2" customFormat="1">
      <c r="A829" s="5" t="s">
        <v>3520</v>
      </c>
      <c r="B829" s="2" t="s">
        <v>3521</v>
      </c>
      <c r="C829" s="2" t="s">
        <v>2802</v>
      </c>
      <c r="D829" s="2" t="s">
        <v>2803</v>
      </c>
      <c r="E829" s="5" t="str">
        <f>HYPERLINK("https://twitter.com/TheYadkinRipple","@TheYadkinRipple")</f>
        <v>@TheYadkinRipple</v>
      </c>
      <c r="F829" s="5" t="s">
        <v>2381</v>
      </c>
      <c r="G829" s="5" t="s">
        <v>3522</v>
      </c>
      <c r="H829" s="2" t="s">
        <v>3523</v>
      </c>
      <c r="I829" s="2" t="s">
        <v>3524</v>
      </c>
      <c r="J829" s="2" t="s">
        <v>30</v>
      </c>
      <c r="K829" s="2">
        <v>27055</v>
      </c>
      <c r="L829" s="2" t="s">
        <v>3525</v>
      </c>
      <c r="M829" s="2" t="s">
        <v>3526</v>
      </c>
      <c r="N829" s="16" t="s">
        <v>3527</v>
      </c>
    </row>
    <row r="830" spans="1:15" s="2" customFormat="1">
      <c r="A830" s="5" t="s">
        <v>3531</v>
      </c>
      <c r="B830" s="2" t="s">
        <v>90</v>
      </c>
      <c r="C830" s="2" t="s">
        <v>3532</v>
      </c>
      <c r="D830" s="2" t="s">
        <v>3533</v>
      </c>
      <c r="E830" s="10" t="s">
        <v>5195</v>
      </c>
      <c r="F830" s="5" t="s">
        <v>2381</v>
      </c>
      <c r="G830" s="5" t="s">
        <v>3534</v>
      </c>
      <c r="H830" s="2" t="s">
        <v>3535</v>
      </c>
      <c r="I830" s="2" t="s">
        <v>3536</v>
      </c>
      <c r="J830" s="2" t="s">
        <v>30</v>
      </c>
      <c r="K830" s="2">
        <v>28714</v>
      </c>
      <c r="L830" s="2" t="s">
        <v>3537</v>
      </c>
      <c r="M830" s="2" t="s">
        <v>3538</v>
      </c>
      <c r="N830" s="16" t="s">
        <v>3539</v>
      </c>
    </row>
    <row r="831" spans="1:15" s="2" customFormat="1">
      <c r="A831" s="5" t="s">
        <v>3531</v>
      </c>
      <c r="B831" s="2" t="s">
        <v>353</v>
      </c>
      <c r="C831" s="2" t="s">
        <v>3540</v>
      </c>
      <c r="D831" s="2" t="s">
        <v>670</v>
      </c>
      <c r="E831" s="10" t="s">
        <v>5195</v>
      </c>
      <c r="F831" s="5" t="s">
        <v>2381</v>
      </c>
      <c r="G831" s="5" t="s">
        <v>3541</v>
      </c>
      <c r="H831" s="2" t="s">
        <v>3535</v>
      </c>
      <c r="I831" s="2" t="s">
        <v>3536</v>
      </c>
      <c r="J831" s="2" t="s">
        <v>30</v>
      </c>
      <c r="K831" s="2">
        <v>28714</v>
      </c>
      <c r="L831" s="2" t="s">
        <v>3537</v>
      </c>
      <c r="M831" s="2" t="s">
        <v>3538</v>
      </c>
      <c r="N831" s="16" t="s">
        <v>3539</v>
      </c>
    </row>
  </sheetData>
  <conditionalFormatting sqref="E39 E660">
    <cfRule type="cellIs" dxfId="5" priority="1" stopIfTrue="1" operator="equal">
      <formula>"x"</formula>
    </cfRule>
  </conditionalFormatting>
  <conditionalFormatting sqref="E39 E660">
    <cfRule type="cellIs" dxfId="4" priority="2" stopIfTrue="1" operator="equal">
      <formula>"c"</formula>
    </cfRule>
  </conditionalFormatting>
  <conditionalFormatting sqref="E658">
    <cfRule type="cellIs" dxfId="3" priority="3" stopIfTrue="1" operator="equal">
      <formula>"x"</formula>
    </cfRule>
  </conditionalFormatting>
  <conditionalFormatting sqref="E658">
    <cfRule type="cellIs" dxfId="2" priority="4" stopIfTrue="1" operator="equal">
      <formula>"c"</formula>
    </cfRule>
  </conditionalFormatting>
  <conditionalFormatting sqref="B746">
    <cfRule type="cellIs" dxfId="1" priority="5" stopIfTrue="1" operator="equal">
      <formula>"x"</formula>
    </cfRule>
  </conditionalFormatting>
  <conditionalFormatting sqref="B746">
    <cfRule type="cellIs" dxfId="0" priority="6" stopIfTrue="1" operator="equal">
      <formula>"c"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34" sqref="I34"/>
    </sheetView>
  </sheetViews>
  <sheetFormatPr defaultRowHeight="15"/>
  <cols>
    <col min="1" max="1" width="22.44140625" customWidth="1"/>
    <col min="5" max="5" width="21.33203125" customWidth="1"/>
    <col min="14" max="14" width="17.88671875" customWidth="1"/>
    <col min="15" max="15" width="8.88671875" customWidth="1"/>
  </cols>
  <sheetData>
    <row r="1" spans="1:15" s="2" customFormat="1">
      <c r="A1" s="5" t="s">
        <v>2531</v>
      </c>
      <c r="B1" s="2" t="s">
        <v>90</v>
      </c>
      <c r="C1" s="2" t="s">
        <v>2532</v>
      </c>
      <c r="D1" s="2" t="s">
        <v>2533</v>
      </c>
      <c r="E1" s="10" t="s">
        <v>5195</v>
      </c>
      <c r="F1" s="5" t="s">
        <v>2381</v>
      </c>
      <c r="G1" s="16" t="s">
        <v>2534</v>
      </c>
      <c r="H1" s="2" t="s">
        <v>2535</v>
      </c>
      <c r="I1" s="2" t="s">
        <v>44</v>
      </c>
      <c r="J1" s="2" t="s">
        <v>30</v>
      </c>
      <c r="K1" s="2">
        <v>27405</v>
      </c>
      <c r="L1" s="2" t="s">
        <v>45</v>
      </c>
      <c r="M1" s="2" t="s">
        <v>2536</v>
      </c>
      <c r="N1" s="16" t="s">
        <v>2537</v>
      </c>
      <c r="O1" s="2" t="s">
        <v>2538</v>
      </c>
    </row>
    <row r="2" spans="1:15" s="2" customFormat="1">
      <c r="A2" s="5" t="s">
        <v>2545</v>
      </c>
      <c r="B2" s="2" t="s">
        <v>68</v>
      </c>
      <c r="C2" s="4" t="s">
        <v>15</v>
      </c>
      <c r="D2" s="4" t="s">
        <v>15</v>
      </c>
      <c r="E2" s="12" t="s">
        <v>2548</v>
      </c>
      <c r="F2" s="5" t="s">
        <v>2381</v>
      </c>
      <c r="G2" s="16" t="s">
        <v>2549</v>
      </c>
      <c r="H2" s="3" t="s">
        <v>2550</v>
      </c>
      <c r="I2" s="2" t="s">
        <v>226</v>
      </c>
      <c r="J2" s="2" t="s">
        <v>30</v>
      </c>
      <c r="K2" s="2">
        <v>27601</v>
      </c>
      <c r="L2" s="2" t="s">
        <v>227</v>
      </c>
      <c r="M2" s="2" t="s">
        <v>2551</v>
      </c>
      <c r="N2" s="16" t="s">
        <v>2552</v>
      </c>
      <c r="O2" s="2" t="s">
        <v>2538</v>
      </c>
    </row>
    <row r="3" spans="1:15" s="2" customFormat="1">
      <c r="A3" s="5" t="s">
        <v>2545</v>
      </c>
      <c r="B3" s="2" t="s">
        <v>353</v>
      </c>
      <c r="C3" s="2" t="s">
        <v>2554</v>
      </c>
      <c r="D3" s="2" t="s">
        <v>2555</v>
      </c>
      <c r="E3" s="10" t="s">
        <v>2548</v>
      </c>
      <c r="F3" s="5" t="s">
        <v>2381</v>
      </c>
      <c r="G3" s="5" t="s">
        <v>2549</v>
      </c>
      <c r="H3" s="3" t="s">
        <v>2550</v>
      </c>
      <c r="I3" s="2" t="s">
        <v>226</v>
      </c>
      <c r="J3" s="2" t="s">
        <v>30</v>
      </c>
      <c r="K3" s="2">
        <v>27601</v>
      </c>
      <c r="L3" s="2" t="s">
        <v>227</v>
      </c>
      <c r="M3" s="2" t="s">
        <v>2551</v>
      </c>
      <c r="N3" s="5" t="s">
        <v>2552</v>
      </c>
      <c r="O3" s="2" t="s">
        <v>2538</v>
      </c>
    </row>
    <row r="4" spans="1:15" s="2" customFormat="1">
      <c r="A4" s="5" t="s">
        <v>2545</v>
      </c>
      <c r="B4" s="2" t="s">
        <v>903</v>
      </c>
      <c r="C4" s="4" t="s">
        <v>2553</v>
      </c>
      <c r="D4" s="4" t="s">
        <v>390</v>
      </c>
      <c r="E4" s="10" t="s">
        <v>2548</v>
      </c>
      <c r="F4" s="5" t="s">
        <v>2381</v>
      </c>
      <c r="G4" s="16" t="s">
        <v>2549</v>
      </c>
      <c r="H4" s="3" t="s">
        <v>2550</v>
      </c>
      <c r="I4" s="2" t="s">
        <v>226</v>
      </c>
      <c r="J4" s="2" t="s">
        <v>30</v>
      </c>
      <c r="K4" s="2">
        <v>27601</v>
      </c>
      <c r="L4" s="2" t="s">
        <v>227</v>
      </c>
      <c r="M4" s="2" t="s">
        <v>2551</v>
      </c>
      <c r="N4" s="5" t="s">
        <v>2552</v>
      </c>
      <c r="O4" s="2" t="s">
        <v>2538</v>
      </c>
    </row>
    <row r="5" spans="1:15" s="2" customFormat="1">
      <c r="A5" s="5" t="s">
        <v>2545</v>
      </c>
      <c r="B5" s="2" t="s">
        <v>903</v>
      </c>
      <c r="C5" s="2" t="s">
        <v>2546</v>
      </c>
      <c r="D5" s="2" t="s">
        <v>2547</v>
      </c>
      <c r="E5" s="10" t="s">
        <v>2548</v>
      </c>
      <c r="F5" s="5" t="s">
        <v>2381</v>
      </c>
      <c r="G5" s="16" t="s">
        <v>2549</v>
      </c>
      <c r="H5" s="2" t="s">
        <v>2550</v>
      </c>
      <c r="I5" s="2" t="s">
        <v>226</v>
      </c>
      <c r="J5" s="2" t="s">
        <v>30</v>
      </c>
      <c r="K5" s="2">
        <v>27601</v>
      </c>
      <c r="L5" s="2" t="s">
        <v>227</v>
      </c>
      <c r="M5" s="2" t="s">
        <v>2551</v>
      </c>
      <c r="N5" s="5" t="s">
        <v>2552</v>
      </c>
      <c r="O5" s="2" t="s">
        <v>2538</v>
      </c>
    </row>
    <row r="6" spans="1:15" s="2" customFormat="1">
      <c r="A6" s="5" t="s">
        <v>2545</v>
      </c>
      <c r="B6" s="2" t="s">
        <v>5168</v>
      </c>
      <c r="C6" s="2" t="s">
        <v>5169</v>
      </c>
      <c r="D6" s="2" t="s">
        <v>5170</v>
      </c>
      <c r="E6" s="10" t="s">
        <v>2548</v>
      </c>
      <c r="F6" s="5" t="s">
        <v>2381</v>
      </c>
      <c r="G6" s="5" t="s">
        <v>5167</v>
      </c>
      <c r="H6" s="2" t="s">
        <v>2550</v>
      </c>
      <c r="I6" s="2" t="s">
        <v>226</v>
      </c>
      <c r="J6" s="2" t="s">
        <v>30</v>
      </c>
      <c r="K6" s="2">
        <v>27601</v>
      </c>
      <c r="L6" s="2" t="s">
        <v>227</v>
      </c>
      <c r="M6" s="2" t="s">
        <v>2551</v>
      </c>
      <c r="N6" s="5" t="s">
        <v>2552</v>
      </c>
      <c r="O6" s="2" t="s">
        <v>2538</v>
      </c>
    </row>
    <row r="7" spans="1:15" s="2" customFormat="1">
      <c r="A7" s="5" t="s">
        <v>2607</v>
      </c>
      <c r="B7" s="2" t="s">
        <v>2614</v>
      </c>
      <c r="C7" s="2" t="s">
        <v>2615</v>
      </c>
      <c r="D7" s="2" t="s">
        <v>2616</v>
      </c>
      <c r="E7" s="5" t="s">
        <v>2617</v>
      </c>
      <c r="F7" s="5" t="s">
        <v>2381</v>
      </c>
      <c r="G7" s="16" t="s">
        <v>2618</v>
      </c>
      <c r="H7" s="2" t="s">
        <v>2611</v>
      </c>
      <c r="I7" s="2" t="s">
        <v>322</v>
      </c>
      <c r="J7" s="2" t="s">
        <v>30</v>
      </c>
      <c r="K7" s="2">
        <v>28269</v>
      </c>
      <c r="L7" s="2" t="s">
        <v>334</v>
      </c>
      <c r="M7" s="2" t="s">
        <v>2619</v>
      </c>
      <c r="N7" s="16" t="s">
        <v>2613</v>
      </c>
      <c r="O7" s="2" t="s">
        <v>2538</v>
      </c>
    </row>
    <row r="8" spans="1:15" s="2" customFormat="1">
      <c r="A8" s="5" t="s">
        <v>2607</v>
      </c>
      <c r="B8" s="2" t="s">
        <v>2620</v>
      </c>
      <c r="C8" s="2" t="s">
        <v>2621</v>
      </c>
      <c r="D8" s="2" t="s">
        <v>1088</v>
      </c>
      <c r="E8" s="12" t="s">
        <v>2609</v>
      </c>
      <c r="F8" s="5" t="s">
        <v>2381</v>
      </c>
      <c r="G8" s="16" t="s">
        <v>2622</v>
      </c>
      <c r="H8" s="2" t="s">
        <v>2611</v>
      </c>
      <c r="I8" s="2" t="s">
        <v>322</v>
      </c>
      <c r="J8" s="2" t="s">
        <v>30</v>
      </c>
      <c r="K8" s="2">
        <v>28269</v>
      </c>
      <c r="L8" s="2" t="s">
        <v>334</v>
      </c>
      <c r="M8" s="2" t="s">
        <v>2623</v>
      </c>
      <c r="N8" s="16" t="s">
        <v>2613</v>
      </c>
      <c r="O8" s="2" t="s">
        <v>2538</v>
      </c>
    </row>
    <row r="9" spans="1:15" s="2" customFormat="1">
      <c r="A9" s="5" t="s">
        <v>2607</v>
      </c>
      <c r="B9" s="2" t="s">
        <v>90</v>
      </c>
      <c r="C9" s="2" t="s">
        <v>2608</v>
      </c>
      <c r="D9" s="2" t="s">
        <v>1691</v>
      </c>
      <c r="E9" s="16" t="s">
        <v>2609</v>
      </c>
      <c r="F9" s="5" t="s">
        <v>2381</v>
      </c>
      <c r="G9" s="16" t="s">
        <v>2610</v>
      </c>
      <c r="H9" s="2" t="s">
        <v>2611</v>
      </c>
      <c r="I9" s="2" t="s">
        <v>322</v>
      </c>
      <c r="J9" s="2" t="s">
        <v>30</v>
      </c>
      <c r="K9" s="2">
        <v>28269</v>
      </c>
      <c r="L9" s="2" t="s">
        <v>334</v>
      </c>
      <c r="M9" s="2" t="s">
        <v>2612</v>
      </c>
      <c r="N9" s="16" t="s">
        <v>2613</v>
      </c>
      <c r="O9" s="2" t="s">
        <v>2538</v>
      </c>
    </row>
    <row r="10" spans="1:15" s="2" customFormat="1">
      <c r="A10" s="5" t="s">
        <v>2607</v>
      </c>
      <c r="B10" s="2" t="s">
        <v>2568</v>
      </c>
      <c r="C10" s="2" t="s">
        <v>934</v>
      </c>
      <c r="D10" s="2" t="s">
        <v>1088</v>
      </c>
      <c r="E10" s="12" t="s">
        <v>2609</v>
      </c>
      <c r="F10" s="5" t="s">
        <v>2381</v>
      </c>
      <c r="G10" s="16" t="s">
        <v>2624</v>
      </c>
      <c r="H10" s="2" t="s">
        <v>2611</v>
      </c>
      <c r="I10" s="2" t="s">
        <v>322</v>
      </c>
      <c r="J10" s="2" t="s">
        <v>30</v>
      </c>
      <c r="K10" s="2">
        <v>28269</v>
      </c>
      <c r="L10" s="2" t="s">
        <v>334</v>
      </c>
      <c r="M10" s="2" t="s">
        <v>2625</v>
      </c>
      <c r="N10" s="16" t="s">
        <v>2613</v>
      </c>
      <c r="O10" s="2" t="s">
        <v>2538</v>
      </c>
    </row>
    <row r="11" spans="1:15" s="2" customFormat="1">
      <c r="A11" s="5" t="s">
        <v>3429</v>
      </c>
      <c r="B11" s="2" t="s">
        <v>129</v>
      </c>
      <c r="C11" s="2" t="s">
        <v>3430</v>
      </c>
      <c r="D11" s="2" t="s">
        <v>3431</v>
      </c>
      <c r="E11" s="16" t="s">
        <v>5212</v>
      </c>
      <c r="F11" s="5" t="s">
        <v>2381</v>
      </c>
      <c r="G11" s="5" t="s">
        <v>3432</v>
      </c>
      <c r="H11" s="2" t="s">
        <v>3433</v>
      </c>
      <c r="I11" s="2" t="s">
        <v>121</v>
      </c>
      <c r="J11" s="2" t="s">
        <v>30</v>
      </c>
      <c r="K11" s="2">
        <v>27701</v>
      </c>
      <c r="L11" s="2" t="s">
        <v>121</v>
      </c>
      <c r="M11" s="2" t="s">
        <v>3434</v>
      </c>
      <c r="N11" s="16" t="s">
        <v>3435</v>
      </c>
      <c r="O11" s="2" t="s">
        <v>2538</v>
      </c>
    </row>
    <row r="12" spans="1:15" s="2" customFormat="1">
      <c r="A12" s="5" t="s">
        <v>3503</v>
      </c>
      <c r="B12" s="2" t="s">
        <v>170</v>
      </c>
      <c r="C12" s="2" t="s">
        <v>3510</v>
      </c>
      <c r="D12" s="2" t="s">
        <v>3511</v>
      </c>
      <c r="E12" s="12" t="str">
        <f>HYPERLINK("https://twitter.com/wilmjournnews","@wilmjournnews")</f>
        <v>@wilmjournnews</v>
      </c>
      <c r="F12" s="5" t="s">
        <v>2381</v>
      </c>
      <c r="G12" s="16" t="s">
        <v>3512</v>
      </c>
      <c r="H12" s="2" t="s">
        <v>3507</v>
      </c>
      <c r="I12" s="2" t="s">
        <v>381</v>
      </c>
      <c r="J12" s="2" t="s">
        <v>30</v>
      </c>
      <c r="K12" s="2">
        <v>28401</v>
      </c>
      <c r="L12" s="2" t="s">
        <v>382</v>
      </c>
      <c r="M12" s="2" t="s">
        <v>3508</v>
      </c>
      <c r="N12" s="16" t="s">
        <v>3509</v>
      </c>
      <c r="O12" s="2" t="s">
        <v>2538</v>
      </c>
    </row>
    <row r="13" spans="1:15" s="2" customFormat="1">
      <c r="A13" s="5" t="s">
        <v>3503</v>
      </c>
      <c r="B13" s="2" t="s">
        <v>798</v>
      </c>
      <c r="C13" s="4" t="s">
        <v>3504</v>
      </c>
      <c r="D13" s="4" t="s">
        <v>3505</v>
      </c>
      <c r="E13" s="5" t="str">
        <f>HYPERLINK("https://twitter.com/wilmjournnews","@wilmjournnews")</f>
        <v>@wilmjournnews</v>
      </c>
      <c r="F13" s="5" t="s">
        <v>2381</v>
      </c>
      <c r="G13" s="16" t="s">
        <v>3506</v>
      </c>
      <c r="H13" s="2" t="s">
        <v>3507</v>
      </c>
      <c r="I13" s="2" t="s">
        <v>381</v>
      </c>
      <c r="J13" s="2" t="s">
        <v>30</v>
      </c>
      <c r="K13" s="2">
        <v>28401</v>
      </c>
      <c r="L13" s="2" t="s">
        <v>382</v>
      </c>
      <c r="M13" s="4" t="s">
        <v>3508</v>
      </c>
      <c r="N13" s="16" t="s">
        <v>3509</v>
      </c>
      <c r="O13" s="2" t="s">
        <v>2538</v>
      </c>
    </row>
    <row r="14" spans="1:15" s="2" customFormat="1">
      <c r="A14" s="5" t="s">
        <v>2904</v>
      </c>
      <c r="B14" s="2" t="s">
        <v>68</v>
      </c>
      <c r="C14" s="4"/>
      <c r="D14" s="4"/>
      <c r="E14" s="16" t="s">
        <v>2905</v>
      </c>
      <c r="F14" s="5" t="s">
        <v>2381</v>
      </c>
      <c r="G14" s="16" t="s">
        <v>2906</v>
      </c>
      <c r="H14" s="2" t="s">
        <v>2907</v>
      </c>
      <c r="I14" s="2" t="s">
        <v>305</v>
      </c>
      <c r="J14" s="2" t="s">
        <v>30</v>
      </c>
      <c r="K14" s="2">
        <v>28813</v>
      </c>
      <c r="L14" s="2" t="s">
        <v>306</v>
      </c>
      <c r="M14" s="2" t="s">
        <v>2908</v>
      </c>
      <c r="N14" s="16" t="s">
        <v>2909</v>
      </c>
      <c r="O14" s="2" t="s">
        <v>2382</v>
      </c>
    </row>
    <row r="15" spans="1:15" s="2" customFormat="1">
      <c r="A15" s="5" t="s">
        <v>2949</v>
      </c>
      <c r="B15" s="2" t="s">
        <v>452</v>
      </c>
      <c r="C15" s="2" t="s">
        <v>15</v>
      </c>
      <c r="D15" s="2" t="s">
        <v>15</v>
      </c>
      <c r="E15" s="16" t="s">
        <v>2952</v>
      </c>
      <c r="F15" s="5" t="s">
        <v>2381</v>
      </c>
      <c r="G15" s="16" t="s">
        <v>2957</v>
      </c>
      <c r="H15" s="2" t="s">
        <v>2954</v>
      </c>
      <c r="I15" s="2" t="s">
        <v>226</v>
      </c>
      <c r="J15" s="2" t="s">
        <v>30</v>
      </c>
      <c r="K15" s="2">
        <v>27606</v>
      </c>
      <c r="L15" s="2" t="s">
        <v>227</v>
      </c>
      <c r="M15" s="2" t="s">
        <v>2955</v>
      </c>
      <c r="N15" s="16" t="s">
        <v>2956</v>
      </c>
      <c r="O15" s="2" t="s">
        <v>2382</v>
      </c>
    </row>
    <row r="16" spans="1:15" s="2" customFormat="1">
      <c r="A16" s="5" t="s">
        <v>2949</v>
      </c>
      <c r="B16" s="2" t="s">
        <v>353</v>
      </c>
      <c r="C16" s="4" t="s">
        <v>2958</v>
      </c>
      <c r="D16" s="4" t="s">
        <v>2959</v>
      </c>
      <c r="E16" s="16" t="s">
        <v>2952</v>
      </c>
      <c r="F16" s="5" t="s">
        <v>2381</v>
      </c>
      <c r="G16" s="16" t="s">
        <v>2960</v>
      </c>
      <c r="H16" s="2" t="s">
        <v>2954</v>
      </c>
      <c r="I16" s="2" t="s">
        <v>226</v>
      </c>
      <c r="J16" s="2" t="s">
        <v>30</v>
      </c>
      <c r="K16" s="2">
        <v>27606</v>
      </c>
      <c r="L16" s="2" t="s">
        <v>227</v>
      </c>
      <c r="M16" s="2" t="s">
        <v>2955</v>
      </c>
      <c r="N16" s="16" t="s">
        <v>2956</v>
      </c>
      <c r="O16" s="2" t="s">
        <v>2382</v>
      </c>
    </row>
    <row r="17" spans="1:15" s="2" customFormat="1">
      <c r="A17" s="5" t="s">
        <v>2949</v>
      </c>
      <c r="B17" s="2" t="s">
        <v>90</v>
      </c>
      <c r="C17" s="2" t="s">
        <v>2950</v>
      </c>
      <c r="D17" s="2" t="s">
        <v>2951</v>
      </c>
      <c r="E17" s="16" t="s">
        <v>2952</v>
      </c>
      <c r="F17" s="5" t="s">
        <v>2381</v>
      </c>
      <c r="G17" s="16" t="s">
        <v>2953</v>
      </c>
      <c r="H17" s="2" t="s">
        <v>2954</v>
      </c>
      <c r="I17" s="2" t="s">
        <v>226</v>
      </c>
      <c r="J17" s="2" t="s">
        <v>30</v>
      </c>
      <c r="K17" s="2">
        <v>27606</v>
      </c>
      <c r="L17" s="2" t="s">
        <v>227</v>
      </c>
      <c r="M17" s="2" t="s">
        <v>2955</v>
      </c>
      <c r="N17" s="16" t="s">
        <v>2956</v>
      </c>
      <c r="O17" s="2" t="s">
        <v>2382</v>
      </c>
    </row>
    <row r="18" spans="1:15" s="2" customFormat="1">
      <c r="A18" s="5" t="s">
        <v>2961</v>
      </c>
      <c r="B18" s="2" t="s">
        <v>90</v>
      </c>
      <c r="C18" s="2" t="s">
        <v>5165</v>
      </c>
      <c r="D18" s="2" t="s">
        <v>5166</v>
      </c>
      <c r="E18" s="16" t="s">
        <v>5201</v>
      </c>
      <c r="F18" s="5" t="s">
        <v>2381</v>
      </c>
      <c r="G18" s="16" t="s">
        <v>2964</v>
      </c>
      <c r="H18" s="2" t="s">
        <v>2965</v>
      </c>
      <c r="I18" s="2" t="s">
        <v>226</v>
      </c>
      <c r="J18" s="2" t="s">
        <v>30</v>
      </c>
      <c r="K18" s="2">
        <v>27609</v>
      </c>
      <c r="L18" s="2" t="s">
        <v>227</v>
      </c>
      <c r="M18" s="2" t="s">
        <v>2966</v>
      </c>
      <c r="N18" s="16" t="s">
        <v>2967</v>
      </c>
      <c r="O18" s="2" t="s">
        <v>2382</v>
      </c>
    </row>
    <row r="19" spans="1:15" s="2" customFormat="1">
      <c r="A19" s="5" t="s">
        <v>2961</v>
      </c>
      <c r="B19" s="2" t="s">
        <v>90</v>
      </c>
      <c r="C19" s="2" t="s">
        <v>2962</v>
      </c>
      <c r="D19" s="2" t="s">
        <v>2963</v>
      </c>
      <c r="E19" s="16" t="s">
        <v>5201</v>
      </c>
      <c r="F19" s="5" t="s">
        <v>2381</v>
      </c>
      <c r="G19" s="16" t="s">
        <v>2964</v>
      </c>
      <c r="H19" s="2" t="s">
        <v>2965</v>
      </c>
      <c r="I19" s="2" t="s">
        <v>226</v>
      </c>
      <c r="J19" s="2" t="s">
        <v>30</v>
      </c>
      <c r="K19" s="2">
        <v>27609</v>
      </c>
      <c r="L19" s="2" t="s">
        <v>227</v>
      </c>
      <c r="M19" s="2" t="s">
        <v>2966</v>
      </c>
      <c r="N19" s="16" t="s">
        <v>2967</v>
      </c>
      <c r="O19" s="2" t="s">
        <v>2382</v>
      </c>
    </row>
    <row r="20" spans="1:15" s="2" customFormat="1">
      <c r="A20" s="5" t="s">
        <v>2961</v>
      </c>
      <c r="B20" s="2" t="s">
        <v>786</v>
      </c>
      <c r="C20" s="2" t="s">
        <v>2969</v>
      </c>
      <c r="D20" s="2" t="s">
        <v>2970</v>
      </c>
      <c r="E20" s="16" t="s">
        <v>5201</v>
      </c>
      <c r="F20" s="5" t="s">
        <v>2381</v>
      </c>
      <c r="G20" s="16" t="s">
        <v>2971</v>
      </c>
      <c r="H20" s="2" t="s">
        <v>2965</v>
      </c>
      <c r="I20" s="2" t="s">
        <v>226</v>
      </c>
      <c r="J20" s="2" t="s">
        <v>30</v>
      </c>
      <c r="K20" s="2">
        <v>27609</v>
      </c>
      <c r="L20" s="2" t="s">
        <v>227</v>
      </c>
      <c r="M20" s="2" t="s">
        <v>2966</v>
      </c>
      <c r="N20" s="5" t="s">
        <v>2967</v>
      </c>
      <c r="O20" s="2" t="s">
        <v>2382</v>
      </c>
    </row>
    <row r="21" spans="1:15" s="2" customFormat="1">
      <c r="A21" s="5" t="s">
        <v>3229</v>
      </c>
      <c r="B21" s="2" t="s">
        <v>684</v>
      </c>
      <c r="C21" s="2" t="s">
        <v>3238</v>
      </c>
      <c r="D21" s="2" t="s">
        <v>3239</v>
      </c>
      <c r="E21" s="16" t="s">
        <v>3233</v>
      </c>
      <c r="F21" s="5" t="s">
        <v>2381</v>
      </c>
      <c r="G21" s="16" t="s">
        <v>3240</v>
      </c>
      <c r="H21" s="2" t="s">
        <v>3241</v>
      </c>
      <c r="I21" s="2" t="s">
        <v>291</v>
      </c>
      <c r="J21" s="2" t="s">
        <v>30</v>
      </c>
      <c r="K21" s="2">
        <v>27107</v>
      </c>
      <c r="L21" s="2" t="s">
        <v>292</v>
      </c>
      <c r="M21" s="2" t="s">
        <v>3242</v>
      </c>
      <c r="N21" s="16" t="s">
        <v>3237</v>
      </c>
      <c r="O21" s="2" t="s">
        <v>2382</v>
      </c>
    </row>
    <row r="22" spans="1:15" s="2" customFormat="1">
      <c r="A22" s="5" t="s">
        <v>3229</v>
      </c>
      <c r="B22" s="2" t="s">
        <v>57</v>
      </c>
      <c r="C22" s="2" t="s">
        <v>5171</v>
      </c>
      <c r="D22" s="2" t="s">
        <v>5172</v>
      </c>
      <c r="E22" s="16" t="s">
        <v>3233</v>
      </c>
      <c r="F22" s="5" t="s">
        <v>2381</v>
      </c>
      <c r="G22" s="5" t="s">
        <v>5173</v>
      </c>
      <c r="H22" s="2" t="s">
        <v>3235</v>
      </c>
      <c r="I22" s="2" t="s">
        <v>226</v>
      </c>
      <c r="J22" s="2" t="s">
        <v>30</v>
      </c>
      <c r="K22" s="2">
        <v>27610</v>
      </c>
      <c r="L22" s="2" t="s">
        <v>227</v>
      </c>
      <c r="M22" s="2" t="s">
        <v>3236</v>
      </c>
      <c r="N22" s="16" t="s">
        <v>3237</v>
      </c>
      <c r="O22" s="2" t="s">
        <v>2382</v>
      </c>
    </row>
    <row r="23" spans="1:15" s="2" customFormat="1">
      <c r="A23" s="5" t="s">
        <v>3229</v>
      </c>
      <c r="B23" s="2" t="s">
        <v>3230</v>
      </c>
      <c r="C23" s="2" t="s">
        <v>3231</v>
      </c>
      <c r="D23" s="2" t="s">
        <v>3232</v>
      </c>
      <c r="E23" s="16" t="s">
        <v>3233</v>
      </c>
      <c r="F23" s="5" t="s">
        <v>2381</v>
      </c>
      <c r="G23" s="16" t="s">
        <v>3234</v>
      </c>
      <c r="H23" s="2" t="s">
        <v>3235</v>
      </c>
      <c r="I23" s="2" t="s">
        <v>226</v>
      </c>
      <c r="J23" s="2" t="s">
        <v>30</v>
      </c>
      <c r="K23" s="2">
        <v>27610</v>
      </c>
      <c r="L23" s="2" t="s">
        <v>227</v>
      </c>
      <c r="M23" s="2" t="s">
        <v>3236</v>
      </c>
      <c r="N23" s="16" t="s">
        <v>3237</v>
      </c>
      <c r="O23" s="2" t="s">
        <v>2382</v>
      </c>
    </row>
    <row r="24" spans="1:15" s="2" customFormat="1">
      <c r="A24" s="5" t="s">
        <v>3243</v>
      </c>
      <c r="B24" s="2" t="s">
        <v>90</v>
      </c>
      <c r="C24" s="4" t="s">
        <v>892</v>
      </c>
      <c r="D24" s="4" t="s">
        <v>3244</v>
      </c>
      <c r="E24" s="12" t="s">
        <v>5195</v>
      </c>
      <c r="F24" s="5" t="s">
        <v>2381</v>
      </c>
      <c r="G24" s="16" t="s">
        <v>3245</v>
      </c>
      <c r="H24" s="4" t="s">
        <v>3246</v>
      </c>
      <c r="I24" s="4" t="s">
        <v>3247</v>
      </c>
      <c r="J24" s="2" t="s">
        <v>30</v>
      </c>
      <c r="K24" s="4">
        <v>28659</v>
      </c>
      <c r="L24" s="4" t="s">
        <v>3248</v>
      </c>
      <c r="M24" s="2" t="s">
        <v>3249</v>
      </c>
      <c r="N24" s="16" t="s">
        <v>3250</v>
      </c>
      <c r="O24" s="2" t="s">
        <v>2382</v>
      </c>
    </row>
    <row r="25" spans="1:15" s="2" customFormat="1">
      <c r="A25" s="5" t="s">
        <v>3976</v>
      </c>
      <c r="B25" s="2" t="s">
        <v>523</v>
      </c>
      <c r="C25" s="2" t="s">
        <v>3983</v>
      </c>
      <c r="D25" s="2" t="s">
        <v>3984</v>
      </c>
      <c r="E25" s="5" t="s">
        <v>3979</v>
      </c>
      <c r="F25" s="5" t="s">
        <v>135</v>
      </c>
      <c r="G25" s="5" t="str">
        <f>HYPERLINK("mailto:bgomez-jordana@univision.net","bgomez-jordana@univision.net")</f>
        <v>bgomez-jordana@univision.net</v>
      </c>
      <c r="H25" s="2" t="s">
        <v>3980</v>
      </c>
      <c r="I25" s="2" t="s">
        <v>3750</v>
      </c>
      <c r="J25" s="2" t="s">
        <v>30</v>
      </c>
      <c r="K25" s="2">
        <v>27609</v>
      </c>
      <c r="L25" s="2" t="s">
        <v>227</v>
      </c>
      <c r="M25" s="2" t="s">
        <v>3981</v>
      </c>
      <c r="N25" s="16" t="s">
        <v>3982</v>
      </c>
      <c r="O25" s="2" t="s">
        <v>2382</v>
      </c>
    </row>
    <row r="26" spans="1:15" s="2" customFormat="1">
      <c r="A26" s="5" t="s">
        <v>3976</v>
      </c>
      <c r="B26" s="2" t="s">
        <v>3977</v>
      </c>
      <c r="C26" s="2" t="s">
        <v>527</v>
      </c>
      <c r="D26" s="2" t="s">
        <v>3978</v>
      </c>
      <c r="E26" s="5" t="s">
        <v>3979</v>
      </c>
      <c r="F26" s="5" t="s">
        <v>135</v>
      </c>
      <c r="G26" s="5" t="str">
        <f>HYPERLINK("mailto:kbooker@univision.net","kbooker@univision.net")</f>
        <v>kbooker@univision.net</v>
      </c>
      <c r="H26" s="2" t="s">
        <v>3980</v>
      </c>
      <c r="I26" s="2" t="s">
        <v>3750</v>
      </c>
      <c r="J26" s="2" t="s">
        <v>30</v>
      </c>
      <c r="K26" s="2">
        <v>27609</v>
      </c>
      <c r="L26" s="2" t="s">
        <v>227</v>
      </c>
      <c r="M26" s="2" t="s">
        <v>3981</v>
      </c>
      <c r="N26" s="16" t="s">
        <v>3982</v>
      </c>
      <c r="O26" s="2" t="s">
        <v>2382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6"/>
  <sheetViews>
    <sheetView zoomScale="85" workbookViewId="0">
      <pane ySplit="1" topLeftCell="A89" activePane="bottomLeft" state="frozen"/>
      <selection pane="bottomLeft" activeCell="A129" sqref="A129"/>
    </sheetView>
  </sheetViews>
  <sheetFormatPr defaultColWidth="11.21875" defaultRowHeight="15" customHeight="1"/>
  <cols>
    <col min="1" max="1" width="27.5546875" style="25" bestFit="1" customWidth="1"/>
    <col min="2" max="2" width="14.5546875" style="25" bestFit="1" customWidth="1"/>
    <col min="3" max="3" width="13.44140625" style="25" bestFit="1" customWidth="1"/>
    <col min="4" max="4" width="29.77734375" style="25" bestFit="1" customWidth="1"/>
    <col min="5" max="5" width="18.77734375" style="27" customWidth="1"/>
    <col min="6" max="6" width="10.77734375" style="25" customWidth="1"/>
    <col min="7" max="7" width="9.77734375" style="25" bestFit="1" customWidth="1"/>
    <col min="8" max="24" width="10.77734375" style="25" customWidth="1"/>
    <col min="25" max="16384" width="11.21875" style="25"/>
  </cols>
  <sheetData>
    <row r="1" spans="1:24" s="22" customFormat="1" ht="15.75" customHeight="1">
      <c r="A1" s="20" t="s">
        <v>0</v>
      </c>
      <c r="B1" s="20" t="s">
        <v>2</v>
      </c>
      <c r="C1" s="20" t="s">
        <v>3</v>
      </c>
      <c r="D1" s="20" t="s">
        <v>5</v>
      </c>
      <c r="E1" s="21" t="s">
        <v>6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>
      <c r="A2" s="23" t="s">
        <v>33</v>
      </c>
      <c r="B2" s="23" t="s">
        <v>51</v>
      </c>
      <c r="C2" s="23" t="s">
        <v>52</v>
      </c>
      <c r="D2" s="23" t="s">
        <v>54</v>
      </c>
      <c r="E2" s="24" t="s">
        <v>55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 customHeight="1">
      <c r="A3" s="23" t="s">
        <v>33</v>
      </c>
      <c r="B3" s="23" t="s">
        <v>34</v>
      </c>
      <c r="C3" s="23" t="s">
        <v>35</v>
      </c>
      <c r="D3" s="26" t="s">
        <v>36</v>
      </c>
      <c r="E3" s="30" t="s">
        <v>41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5.75" customHeight="1">
      <c r="A4" s="25" t="s">
        <v>5164</v>
      </c>
      <c r="B4" s="25" t="s">
        <v>425</v>
      </c>
      <c r="C4" s="25" t="s">
        <v>5163</v>
      </c>
      <c r="D4" s="25" t="s">
        <v>5162</v>
      </c>
      <c r="E4" s="27" t="s">
        <v>5195</v>
      </c>
    </row>
    <row r="5" spans="1:24" ht="15.75" customHeight="1">
      <c r="A5" s="25" t="s">
        <v>5161</v>
      </c>
      <c r="B5" s="25" t="s">
        <v>677</v>
      </c>
      <c r="C5" s="25" t="s">
        <v>5160</v>
      </c>
      <c r="D5" s="26" t="s">
        <v>5159</v>
      </c>
      <c r="E5" s="27" t="s">
        <v>5158</v>
      </c>
    </row>
    <row r="6" spans="1:24" ht="15.75" customHeight="1">
      <c r="A6" s="23" t="s">
        <v>56</v>
      </c>
      <c r="B6" s="23" t="s">
        <v>58</v>
      </c>
      <c r="C6" s="23" t="s">
        <v>59</v>
      </c>
      <c r="D6" s="26" t="s">
        <v>60</v>
      </c>
      <c r="E6" s="30" t="s">
        <v>62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.75" customHeight="1">
      <c r="A7" s="23" t="s">
        <v>69</v>
      </c>
      <c r="B7" s="23" t="s">
        <v>70</v>
      </c>
      <c r="C7" s="23" t="s">
        <v>71</v>
      </c>
      <c r="D7" s="26" t="s">
        <v>72</v>
      </c>
      <c r="E7" s="30" t="s">
        <v>73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5.75" customHeight="1">
      <c r="A8" s="25" t="s">
        <v>5157</v>
      </c>
      <c r="B8" s="25" t="s">
        <v>34</v>
      </c>
      <c r="C8" s="25" t="s">
        <v>3423</v>
      </c>
      <c r="D8" s="25" t="s">
        <v>5156</v>
      </c>
      <c r="E8" s="27" t="s">
        <v>5155</v>
      </c>
    </row>
    <row r="9" spans="1:24" ht="15.75" customHeight="1">
      <c r="A9" s="23" t="s">
        <v>79</v>
      </c>
      <c r="B9" s="23" t="s">
        <v>80</v>
      </c>
      <c r="C9" s="23" t="s">
        <v>81</v>
      </c>
      <c r="D9" s="26" t="s">
        <v>82</v>
      </c>
      <c r="E9" s="30" t="s">
        <v>85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.75" customHeight="1">
      <c r="A10" s="23" t="s">
        <v>91</v>
      </c>
      <c r="B10" s="23" t="s">
        <v>92</v>
      </c>
      <c r="C10" s="23" t="s">
        <v>93</v>
      </c>
      <c r="D10" s="26" t="s">
        <v>95</v>
      </c>
      <c r="E10" s="30" t="s">
        <v>96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5.75" customHeight="1">
      <c r="A11" s="25" t="s">
        <v>5154</v>
      </c>
      <c r="B11" s="25" t="s">
        <v>3847</v>
      </c>
      <c r="C11" s="25" t="s">
        <v>5153</v>
      </c>
      <c r="D11" s="25" t="s">
        <v>5152</v>
      </c>
      <c r="E11" s="27" t="s">
        <v>5195</v>
      </c>
    </row>
    <row r="12" spans="1:24" ht="15.75" customHeight="1">
      <c r="A12" s="23" t="s">
        <v>101</v>
      </c>
      <c r="B12" s="23" t="s">
        <v>102</v>
      </c>
      <c r="C12" s="23" t="s">
        <v>103</v>
      </c>
      <c r="D12" s="26" t="s">
        <v>104</v>
      </c>
      <c r="E12" s="30" t="s">
        <v>106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75" customHeight="1">
      <c r="A13" s="23" t="s">
        <v>115</v>
      </c>
      <c r="B13" s="23" t="s">
        <v>124</v>
      </c>
      <c r="C13" s="23" t="s">
        <v>125</v>
      </c>
      <c r="D13" s="26" t="s">
        <v>126</v>
      </c>
      <c r="E13" s="30" t="s">
        <v>128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5.75" customHeight="1">
      <c r="A14" s="25" t="s">
        <v>115</v>
      </c>
      <c r="B14" s="25" t="s">
        <v>116</v>
      </c>
      <c r="C14" s="25" t="s">
        <v>117</v>
      </c>
      <c r="D14" s="26" t="s">
        <v>118</v>
      </c>
      <c r="E14" s="30" t="s">
        <v>119</v>
      </c>
    </row>
    <row r="15" spans="1:24" ht="15.75" customHeight="1">
      <c r="A15" s="23" t="s">
        <v>132</v>
      </c>
      <c r="B15" s="23" t="s">
        <v>133</v>
      </c>
      <c r="C15" s="23" t="s">
        <v>134</v>
      </c>
      <c r="D15" s="26" t="s">
        <v>136</v>
      </c>
      <c r="E15" s="30" t="s">
        <v>137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.75" customHeight="1">
      <c r="A16" s="25" t="s">
        <v>5146</v>
      </c>
      <c r="B16" s="25" t="s">
        <v>1631</v>
      </c>
      <c r="C16" s="25" t="s">
        <v>5151</v>
      </c>
      <c r="D16" s="25" t="s">
        <v>5150</v>
      </c>
      <c r="E16" s="30" t="s">
        <v>5149</v>
      </c>
    </row>
    <row r="17" spans="1:24" ht="15.75" customHeight="1">
      <c r="A17" s="25" t="s">
        <v>5146</v>
      </c>
      <c r="B17" s="25" t="s">
        <v>112</v>
      </c>
      <c r="C17" s="25" t="s">
        <v>1088</v>
      </c>
      <c r="D17" s="25" t="s">
        <v>5148</v>
      </c>
      <c r="E17" s="30" t="s">
        <v>5147</v>
      </c>
    </row>
    <row r="18" spans="1:24" ht="15.75" customHeight="1">
      <c r="A18" s="25" t="s">
        <v>5146</v>
      </c>
      <c r="B18" s="25" t="s">
        <v>1319</v>
      </c>
      <c r="C18" s="25" t="s">
        <v>5145</v>
      </c>
      <c r="D18" s="25" t="s">
        <v>5144</v>
      </c>
      <c r="E18" s="27" t="s">
        <v>5143</v>
      </c>
    </row>
    <row r="19" spans="1:24" ht="15.75" customHeight="1">
      <c r="A19" s="23" t="s">
        <v>141</v>
      </c>
      <c r="B19" s="23" t="s">
        <v>142</v>
      </c>
      <c r="C19" s="23" t="s">
        <v>143</v>
      </c>
      <c r="D19" s="26" t="s">
        <v>144</v>
      </c>
      <c r="E19" s="30" t="s">
        <v>145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 customHeight="1">
      <c r="A20" s="25" t="s">
        <v>5142</v>
      </c>
      <c r="B20" s="25" t="s">
        <v>952</v>
      </c>
      <c r="C20" s="25" t="s">
        <v>5141</v>
      </c>
      <c r="D20" s="25" t="s">
        <v>5140</v>
      </c>
      <c r="E20" s="27" t="s">
        <v>5195</v>
      </c>
    </row>
    <row r="21" spans="1:24" ht="15.75" customHeight="1">
      <c r="A21" s="25" t="s">
        <v>5139</v>
      </c>
      <c r="B21" s="25" t="s">
        <v>1056</v>
      </c>
      <c r="C21" s="25" t="s">
        <v>3648</v>
      </c>
      <c r="D21" s="25" t="s">
        <v>5138</v>
      </c>
      <c r="E21" s="27" t="s">
        <v>5137</v>
      </c>
    </row>
    <row r="22" spans="1:24" ht="15.75" customHeight="1">
      <c r="A22" s="25" t="s">
        <v>5136</v>
      </c>
      <c r="B22" s="25" t="s">
        <v>5135</v>
      </c>
      <c r="C22" s="25" t="s">
        <v>5134</v>
      </c>
      <c r="D22" s="25" t="s">
        <v>5133</v>
      </c>
      <c r="E22" s="27" t="s">
        <v>5132</v>
      </c>
    </row>
    <row r="23" spans="1:24" ht="15.75" customHeight="1">
      <c r="A23" s="23" t="s">
        <v>151</v>
      </c>
      <c r="B23" s="28" t="s">
        <v>152</v>
      </c>
      <c r="C23" s="28" t="s">
        <v>153</v>
      </c>
      <c r="D23" s="26" t="s">
        <v>154</v>
      </c>
      <c r="E23" s="30" t="s">
        <v>155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customHeight="1">
      <c r="A24" s="23" t="s">
        <v>161</v>
      </c>
      <c r="B24" s="28" t="s">
        <v>163</v>
      </c>
      <c r="C24" s="28" t="s">
        <v>164</v>
      </c>
      <c r="D24" s="23" t="str">
        <f>HYPERLINK("mailto:producers@democracynow.org","producers@democracynow.org")</f>
        <v>producers@democracynow.org</v>
      </c>
      <c r="E24" s="31" t="s">
        <v>165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customHeight="1">
      <c r="A25" s="23" t="s">
        <v>169</v>
      </c>
      <c r="B25" s="23" t="s">
        <v>171</v>
      </c>
      <c r="C25" s="23" t="s">
        <v>172</v>
      </c>
      <c r="D25" s="26" t="s">
        <v>173</v>
      </c>
      <c r="E25" s="30" t="s">
        <v>174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 customHeight="1">
      <c r="A26" s="23" t="s">
        <v>181</v>
      </c>
      <c r="B26" s="23" t="s">
        <v>183</v>
      </c>
      <c r="C26" s="23" t="s">
        <v>184</v>
      </c>
      <c r="D26" s="26" t="s">
        <v>185</v>
      </c>
      <c r="E26" s="30" t="s">
        <v>186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customHeight="1">
      <c r="A27" s="25" t="s">
        <v>5084</v>
      </c>
      <c r="B27" s="25" t="s">
        <v>5091</v>
      </c>
      <c r="C27" s="25" t="s">
        <v>4140</v>
      </c>
      <c r="D27" s="29" t="s">
        <v>5224</v>
      </c>
      <c r="E27" s="18" t="s">
        <v>5223</v>
      </c>
    </row>
    <row r="28" spans="1:24" ht="15.75" customHeight="1">
      <c r="A28" s="23" t="s">
        <v>194</v>
      </c>
      <c r="B28" s="23" t="s">
        <v>219</v>
      </c>
      <c r="C28" s="23" t="s">
        <v>220</v>
      </c>
      <c r="D28" s="26" t="s">
        <v>221</v>
      </c>
      <c r="E28" s="30" t="s">
        <v>222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>
      <c r="A29" s="23" t="s">
        <v>194</v>
      </c>
      <c r="B29" s="23" t="s">
        <v>92</v>
      </c>
      <c r="C29" s="23" t="s">
        <v>208</v>
      </c>
      <c r="D29" s="26" t="s">
        <v>209</v>
      </c>
      <c r="E29" s="30" t="s">
        <v>211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customHeight="1">
      <c r="A30" s="23" t="s">
        <v>194</v>
      </c>
      <c r="B30" s="23" t="s">
        <v>195</v>
      </c>
      <c r="C30" s="23" t="s">
        <v>196</v>
      </c>
      <c r="D30" s="26" t="s">
        <v>197</v>
      </c>
      <c r="E30" s="30" t="s">
        <v>198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ht="15.75" customHeight="1">
      <c r="A31" s="23" t="s">
        <v>194</v>
      </c>
      <c r="B31" s="23"/>
      <c r="C31" s="23"/>
      <c r="D31" s="26" t="s">
        <v>197</v>
      </c>
      <c r="E31" s="30" t="s">
        <v>198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customHeight="1">
      <c r="A32" s="23" t="s">
        <v>235</v>
      </c>
      <c r="B32" s="23" t="s">
        <v>236</v>
      </c>
      <c r="C32" s="23" t="s">
        <v>40</v>
      </c>
      <c r="D32" s="26" t="s">
        <v>237</v>
      </c>
      <c r="E32" s="30" t="s">
        <v>240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ht="15.75" customHeight="1">
      <c r="A33" s="23" t="s">
        <v>245</v>
      </c>
      <c r="B33" s="23" t="s">
        <v>246</v>
      </c>
      <c r="C33" s="23" t="s">
        <v>247</v>
      </c>
      <c r="D33" s="26" t="s">
        <v>248</v>
      </c>
      <c r="E33" s="30" t="s">
        <v>250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.75" customHeight="1">
      <c r="A34" s="23" t="s">
        <v>256</v>
      </c>
      <c r="B34" s="23" t="s">
        <v>257</v>
      </c>
      <c r="C34" s="23" t="s">
        <v>258</v>
      </c>
      <c r="D34" s="26" t="s">
        <v>259</v>
      </c>
      <c r="E34" s="30" t="s">
        <v>262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5.75" customHeight="1">
      <c r="A35" s="25" t="s">
        <v>5090</v>
      </c>
      <c r="B35" s="25" t="s">
        <v>319</v>
      </c>
      <c r="C35" s="25" t="s">
        <v>5089</v>
      </c>
      <c r="D35" s="25" t="s">
        <v>5088</v>
      </c>
      <c r="E35" s="30" t="s">
        <v>5087</v>
      </c>
    </row>
    <row r="36" spans="1:24" ht="15.75" customHeight="1">
      <c r="A36" s="25" t="s">
        <v>5131</v>
      </c>
      <c r="B36" s="25" t="s">
        <v>1319</v>
      </c>
      <c r="C36" s="25" t="s">
        <v>5130</v>
      </c>
      <c r="D36" s="25" t="s">
        <v>5129</v>
      </c>
      <c r="E36" s="27" t="s">
        <v>5128</v>
      </c>
    </row>
    <row r="37" spans="1:24" ht="15.75" customHeight="1">
      <c r="A37" s="23" t="s">
        <v>269</v>
      </c>
      <c r="B37" s="23" t="s">
        <v>163</v>
      </c>
      <c r="C37" s="23" t="s">
        <v>270</v>
      </c>
      <c r="D37" s="26" t="s">
        <v>271</v>
      </c>
      <c r="E37" s="30" t="s">
        <v>273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.75" customHeight="1">
      <c r="A38" s="23" t="s">
        <v>279</v>
      </c>
      <c r="B38" s="23" t="s">
        <v>280</v>
      </c>
      <c r="C38" s="23" t="s">
        <v>281</v>
      </c>
      <c r="D38" s="26" t="s">
        <v>283</v>
      </c>
      <c r="E38" s="30" t="s">
        <v>287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5.75" customHeight="1">
      <c r="A39" s="23" t="s">
        <v>295</v>
      </c>
      <c r="B39" s="23" t="s">
        <v>297</v>
      </c>
      <c r="C39" s="23" t="s">
        <v>298</v>
      </c>
      <c r="D39" s="26" t="s">
        <v>299</v>
      </c>
      <c r="E39" s="30" t="s">
        <v>301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5.75" customHeight="1">
      <c r="A40" s="25" t="s">
        <v>5084</v>
      </c>
      <c r="B40" s="25" t="s">
        <v>2190</v>
      </c>
      <c r="C40" s="25" t="s">
        <v>1849</v>
      </c>
      <c r="D40" s="25" t="s">
        <v>5086</v>
      </c>
      <c r="E40" s="27" t="s">
        <v>5085</v>
      </c>
    </row>
    <row r="41" spans="1:24" ht="15.75" customHeight="1">
      <c r="A41" s="25" t="s">
        <v>5084</v>
      </c>
      <c r="B41" s="25" t="s">
        <v>2118</v>
      </c>
      <c r="C41" s="25" t="s">
        <v>5083</v>
      </c>
      <c r="D41" s="25" t="s">
        <v>5082</v>
      </c>
      <c r="E41" s="27" t="s">
        <v>5081</v>
      </c>
    </row>
    <row r="42" spans="1:24" ht="15.75" customHeight="1">
      <c r="A42" s="23" t="s">
        <v>309</v>
      </c>
      <c r="B42" s="28" t="s">
        <v>310</v>
      </c>
      <c r="C42" s="28" t="s">
        <v>311</v>
      </c>
      <c r="D42" s="26" t="s">
        <v>312</v>
      </c>
      <c r="E42" s="30" t="s">
        <v>314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.75" customHeight="1">
      <c r="A43" s="23" t="s">
        <v>317</v>
      </c>
      <c r="B43" s="28"/>
      <c r="C43" s="28"/>
      <c r="D43" s="23" t="str">
        <f>HYPERLINK("mailto:publicrelations@clearchannel.com","publicrelations@clearchannel.com")</f>
        <v>publicrelations@clearchannel.com</v>
      </c>
      <c r="E43" s="31" t="str">
        <f>HYPERLINK("https://twitter.com/iHeartMedia","@iHeartMedia")</f>
        <v>@iHeartMedia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75" customHeight="1">
      <c r="A44" s="23" t="s">
        <v>321</v>
      </c>
      <c r="B44" s="23" t="s">
        <v>322</v>
      </c>
      <c r="C44" s="23" t="s">
        <v>323</v>
      </c>
      <c r="D44" s="26" t="s">
        <v>324</v>
      </c>
      <c r="E44" s="30" t="s">
        <v>325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.75" customHeight="1">
      <c r="A45" s="25" t="s">
        <v>5070</v>
      </c>
      <c r="B45" s="25" t="s">
        <v>5080</v>
      </c>
      <c r="C45" s="25" t="s">
        <v>5079</v>
      </c>
      <c r="D45" s="25" t="s">
        <v>5078</v>
      </c>
      <c r="E45" s="27" t="s">
        <v>5077</v>
      </c>
    </row>
    <row r="46" spans="1:24" ht="15.75" customHeight="1">
      <c r="A46" s="25" t="s">
        <v>5070</v>
      </c>
      <c r="B46" s="25" t="s">
        <v>459</v>
      </c>
      <c r="C46" s="25" t="s">
        <v>5127</v>
      </c>
      <c r="D46" s="25" t="s">
        <v>5126</v>
      </c>
      <c r="E46" s="32" t="s">
        <v>5225</v>
      </c>
    </row>
    <row r="47" spans="1:24" ht="15.75" customHeight="1">
      <c r="A47" s="25" t="s">
        <v>5070</v>
      </c>
      <c r="B47" s="25" t="s">
        <v>666</v>
      </c>
      <c r="C47" s="25" t="s">
        <v>5076</v>
      </c>
      <c r="D47" s="25" t="s">
        <v>5075</v>
      </c>
      <c r="E47" s="27" t="s">
        <v>5074</v>
      </c>
    </row>
    <row r="48" spans="1:24" ht="15.75" customHeight="1">
      <c r="A48" s="25" t="s">
        <v>5070</v>
      </c>
      <c r="B48" s="25" t="s">
        <v>4178</v>
      </c>
      <c r="C48" s="25" t="s">
        <v>5073</v>
      </c>
      <c r="D48" s="25" t="s">
        <v>5072</v>
      </c>
      <c r="E48" s="27" t="s">
        <v>5071</v>
      </c>
    </row>
    <row r="49" spans="1:24" ht="15.75" customHeight="1">
      <c r="A49" s="25" t="s">
        <v>5070</v>
      </c>
      <c r="B49" s="25" t="s">
        <v>3514</v>
      </c>
      <c r="C49" s="25" t="s">
        <v>1255</v>
      </c>
      <c r="D49" s="25" t="s">
        <v>5125</v>
      </c>
      <c r="E49" s="32" t="s">
        <v>5226</v>
      </c>
    </row>
    <row r="50" spans="1:24" ht="15.75" customHeight="1">
      <c r="A50" s="25" t="s">
        <v>5070</v>
      </c>
      <c r="B50" s="25" t="s">
        <v>5098</v>
      </c>
      <c r="C50" s="25" t="s">
        <v>5097</v>
      </c>
      <c r="D50" s="26" t="s">
        <v>5096</v>
      </c>
      <c r="E50" s="30" t="s">
        <v>5095</v>
      </c>
    </row>
    <row r="51" spans="1:24" ht="15.75" customHeight="1">
      <c r="A51" s="25" t="s">
        <v>5070</v>
      </c>
      <c r="B51" s="25" t="s">
        <v>5069</v>
      </c>
      <c r="C51" s="25" t="s">
        <v>5068</v>
      </c>
      <c r="D51" s="25" t="s">
        <v>5067</v>
      </c>
      <c r="E51" s="27" t="s">
        <v>5066</v>
      </c>
    </row>
    <row r="52" spans="1:24" ht="15.75" customHeight="1">
      <c r="A52" s="23" t="s">
        <v>329</v>
      </c>
      <c r="B52" s="23" t="s">
        <v>330</v>
      </c>
      <c r="C52" s="23" t="s">
        <v>331</v>
      </c>
      <c r="D52" s="26" t="s">
        <v>332</v>
      </c>
      <c r="E52" s="30" t="s">
        <v>337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5.75" customHeight="1">
      <c r="A53" s="23" t="s">
        <v>344</v>
      </c>
      <c r="B53" s="23" t="s">
        <v>345</v>
      </c>
      <c r="C53" s="23" t="s">
        <v>346</v>
      </c>
      <c r="D53" s="26" t="s">
        <v>348</v>
      </c>
      <c r="E53" s="30" t="s">
        <v>349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5.75" customHeight="1">
      <c r="A54" s="23" t="s">
        <v>344</v>
      </c>
      <c r="B54" s="23" t="s">
        <v>351</v>
      </c>
      <c r="C54" s="23" t="s">
        <v>352</v>
      </c>
      <c r="D54" s="23" t="str">
        <f>HYPERLINK("mailto:fordonez@mcclatchydc.com","fordonez@mcclatchydc.com")</f>
        <v>fordonez@mcclatchydc.com</v>
      </c>
      <c r="E54" s="24" t="str">
        <f>HYPERLINK("https://twitter.com/D220","@FrancoOrdonez")</f>
        <v>@FrancoOrdonez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5.75" customHeight="1">
      <c r="A55" s="23" t="s">
        <v>355</v>
      </c>
      <c r="B55" s="23" t="s">
        <v>112</v>
      </c>
      <c r="C55" s="23" t="s">
        <v>356</v>
      </c>
      <c r="D55" s="26" t="s">
        <v>357</v>
      </c>
      <c r="E55" s="30" t="s">
        <v>358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5.75" customHeight="1">
      <c r="A56" s="23" t="s">
        <v>362</v>
      </c>
      <c r="B56" s="25" t="s">
        <v>3146</v>
      </c>
      <c r="C56" s="25" t="s">
        <v>5061</v>
      </c>
      <c r="D56" s="25" t="s">
        <v>5060</v>
      </c>
      <c r="E56" s="30" t="s">
        <v>5059</v>
      </c>
    </row>
    <row r="57" spans="1:24" ht="15.75" customHeight="1">
      <c r="A57" s="23" t="s">
        <v>362</v>
      </c>
      <c r="B57" s="23" t="s">
        <v>363</v>
      </c>
      <c r="C57" s="23" t="s">
        <v>364</v>
      </c>
      <c r="D57" s="26" t="s">
        <v>367</v>
      </c>
      <c r="E57" s="30" t="s">
        <v>371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5.75" customHeight="1">
      <c r="A58" s="23" t="s">
        <v>362</v>
      </c>
      <c r="B58" s="25" t="s">
        <v>527</v>
      </c>
      <c r="C58" s="25" t="s">
        <v>5058</v>
      </c>
      <c r="D58" s="25" t="s">
        <v>5057</v>
      </c>
      <c r="E58" s="27" t="s">
        <v>5056</v>
      </c>
    </row>
    <row r="59" spans="1:24" ht="15.75" customHeight="1">
      <c r="A59" s="23" t="s">
        <v>362</v>
      </c>
      <c r="B59" s="25" t="s">
        <v>5065</v>
      </c>
      <c r="C59" s="25" t="s">
        <v>5064</v>
      </c>
      <c r="D59" s="25" t="s">
        <v>5063</v>
      </c>
      <c r="E59" s="30" t="s">
        <v>5062</v>
      </c>
    </row>
    <row r="60" spans="1:24" ht="15.75" customHeight="1">
      <c r="A60" s="23" t="s">
        <v>375</v>
      </c>
      <c r="B60" s="23" t="s">
        <v>376</v>
      </c>
      <c r="C60" s="23" t="s">
        <v>377</v>
      </c>
      <c r="D60" s="26" t="s">
        <v>378</v>
      </c>
      <c r="E60" s="30" t="s">
        <v>379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5.75" customHeight="1">
      <c r="A61" s="23" t="s">
        <v>388</v>
      </c>
      <c r="B61" s="23" t="s">
        <v>389</v>
      </c>
      <c r="C61" s="23" t="s">
        <v>390</v>
      </c>
      <c r="D61" s="26" t="s">
        <v>391</v>
      </c>
      <c r="E61" s="30" t="s">
        <v>392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5.75" customHeight="1">
      <c r="A62" s="25" t="s">
        <v>5055</v>
      </c>
      <c r="B62" s="25" t="s">
        <v>1092</v>
      </c>
      <c r="C62" s="25" t="s">
        <v>5054</v>
      </c>
      <c r="D62" s="25" t="s">
        <v>5053</v>
      </c>
      <c r="E62" s="27" t="s">
        <v>5052</v>
      </c>
    </row>
    <row r="63" spans="1:24" ht="15.75" customHeight="1">
      <c r="A63" s="25" t="s">
        <v>5047</v>
      </c>
      <c r="B63" s="25" t="s">
        <v>5051</v>
      </c>
      <c r="C63" s="25" t="s">
        <v>5050</v>
      </c>
      <c r="D63" s="25" t="s">
        <v>5049</v>
      </c>
      <c r="E63" s="27" t="s">
        <v>5048</v>
      </c>
    </row>
    <row r="64" spans="1:24" ht="15.75" customHeight="1">
      <c r="A64" s="25" t="s">
        <v>5047</v>
      </c>
      <c r="B64" s="25" t="s">
        <v>5046</v>
      </c>
      <c r="C64" s="25" t="s">
        <v>5045</v>
      </c>
      <c r="D64" s="25" t="s">
        <v>5044</v>
      </c>
      <c r="E64" s="27" t="s">
        <v>5043</v>
      </c>
    </row>
    <row r="65" spans="1:24" ht="15.75" customHeight="1">
      <c r="A65" s="25" t="s">
        <v>5124</v>
      </c>
      <c r="B65" s="25" t="s">
        <v>2677</v>
      </c>
      <c r="C65" s="25" t="s">
        <v>5123</v>
      </c>
      <c r="D65" s="25" t="s">
        <v>5122</v>
      </c>
    </row>
    <row r="66" spans="1:24" ht="15.75" customHeight="1">
      <c r="A66" s="25" t="s">
        <v>5121</v>
      </c>
      <c r="B66" s="25" t="s">
        <v>3788</v>
      </c>
      <c r="C66" s="25" t="s">
        <v>5120</v>
      </c>
      <c r="D66" s="25" t="s">
        <v>5119</v>
      </c>
    </row>
    <row r="67" spans="1:24" ht="15.75" customHeight="1">
      <c r="A67" s="25" t="s">
        <v>5042</v>
      </c>
      <c r="B67" s="25" t="s">
        <v>3079</v>
      </c>
      <c r="C67" s="25" t="s">
        <v>2502</v>
      </c>
      <c r="D67" s="25" t="s">
        <v>5041</v>
      </c>
      <c r="E67" s="27" t="s">
        <v>5040</v>
      </c>
    </row>
    <row r="68" spans="1:24" ht="15.75" customHeight="1">
      <c r="A68" s="25" t="s">
        <v>5035</v>
      </c>
      <c r="B68" s="25" t="s">
        <v>2417</v>
      </c>
      <c r="C68" s="25" t="s">
        <v>5039</v>
      </c>
      <c r="D68" s="25" t="s">
        <v>5038</v>
      </c>
    </row>
    <row r="69" spans="1:24" ht="15.75" customHeight="1">
      <c r="A69" s="25" t="s">
        <v>5035</v>
      </c>
      <c r="B69" s="25" t="s">
        <v>630</v>
      </c>
      <c r="C69" s="25" t="s">
        <v>5037</v>
      </c>
      <c r="D69" s="25" t="s">
        <v>5036</v>
      </c>
    </row>
    <row r="70" spans="1:24" ht="15.75" customHeight="1">
      <c r="A70" s="25" t="s">
        <v>5035</v>
      </c>
      <c r="B70" s="25" t="s">
        <v>5034</v>
      </c>
      <c r="C70" s="25" t="s">
        <v>5033</v>
      </c>
      <c r="D70" s="25" t="s">
        <v>5032</v>
      </c>
    </row>
    <row r="71" spans="1:24" ht="15.75" customHeight="1">
      <c r="A71" s="25" t="s">
        <v>5035</v>
      </c>
      <c r="B71" s="25" t="s">
        <v>5118</v>
      </c>
      <c r="C71" s="25" t="s">
        <v>5117</v>
      </c>
      <c r="D71" s="26" t="s">
        <v>5116</v>
      </c>
    </row>
    <row r="72" spans="1:24" ht="15.75" customHeight="1">
      <c r="A72" s="25" t="s">
        <v>5115</v>
      </c>
      <c r="B72" s="25" t="s">
        <v>297</v>
      </c>
      <c r="C72" s="25" t="s">
        <v>5114</v>
      </c>
      <c r="D72" s="25" t="s">
        <v>5113</v>
      </c>
      <c r="E72" s="27" t="s">
        <v>5112</v>
      </c>
    </row>
    <row r="73" spans="1:24" ht="15.75" customHeight="1">
      <c r="A73" s="25" t="s">
        <v>5111</v>
      </c>
      <c r="B73" s="25" t="s">
        <v>5110</v>
      </c>
      <c r="C73" s="25" t="s">
        <v>5109</v>
      </c>
      <c r="D73" s="25" t="s">
        <v>5108</v>
      </c>
    </row>
    <row r="74" spans="1:24" ht="15.75" customHeight="1">
      <c r="A74" s="25" t="s">
        <v>5020</v>
      </c>
      <c r="B74" s="25" t="s">
        <v>5031</v>
      </c>
      <c r="C74" s="25" t="s">
        <v>5030</v>
      </c>
      <c r="D74" s="25" t="s">
        <v>5029</v>
      </c>
      <c r="E74" s="27" t="s">
        <v>5028</v>
      </c>
    </row>
    <row r="75" spans="1:24" ht="15.75" customHeight="1">
      <c r="A75" s="25" t="s">
        <v>5020</v>
      </c>
      <c r="B75" s="25" t="s">
        <v>5027</v>
      </c>
      <c r="C75" s="25" t="s">
        <v>463</v>
      </c>
      <c r="D75" s="25" t="s">
        <v>5026</v>
      </c>
      <c r="E75" s="27" t="s">
        <v>5025</v>
      </c>
    </row>
    <row r="76" spans="1:24" ht="15.75" customHeight="1">
      <c r="A76" s="25" t="s">
        <v>5020</v>
      </c>
      <c r="B76" s="25" t="s">
        <v>5024</v>
      </c>
      <c r="C76" s="25" t="s">
        <v>5023</v>
      </c>
      <c r="D76" s="25" t="s">
        <v>5022</v>
      </c>
      <c r="E76" s="27" t="s">
        <v>5021</v>
      </c>
    </row>
    <row r="77" spans="1:24" ht="15.75" customHeight="1">
      <c r="A77" s="25" t="s">
        <v>5020</v>
      </c>
      <c r="B77" s="25" t="s">
        <v>5019</v>
      </c>
      <c r="C77" s="25" t="s">
        <v>5018</v>
      </c>
      <c r="D77" s="25" t="s">
        <v>5017</v>
      </c>
    </row>
    <row r="78" spans="1:24" ht="15.75" customHeight="1">
      <c r="A78" s="23" t="s">
        <v>396</v>
      </c>
      <c r="B78" s="23"/>
      <c r="C78" s="23"/>
      <c r="D78" s="26" t="s">
        <v>397</v>
      </c>
      <c r="E78" s="30" t="s">
        <v>398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5.75" customHeight="1">
      <c r="A79" s="25" t="s">
        <v>5016</v>
      </c>
      <c r="B79" s="25" t="s">
        <v>1280</v>
      </c>
      <c r="C79" s="25" t="s">
        <v>5094</v>
      </c>
      <c r="D79" s="25" t="s">
        <v>5093</v>
      </c>
      <c r="E79" s="27" t="s">
        <v>5092</v>
      </c>
    </row>
    <row r="80" spans="1:24" ht="15.75" customHeight="1">
      <c r="A80" s="25" t="s">
        <v>5016</v>
      </c>
      <c r="B80" s="25" t="s">
        <v>677</v>
      </c>
      <c r="C80" s="25" t="s">
        <v>5015</v>
      </c>
      <c r="D80" s="25" t="s">
        <v>5014</v>
      </c>
      <c r="E80" s="27" t="s">
        <v>5013</v>
      </c>
    </row>
    <row r="81" spans="1:24" ht="15.75" customHeight="1">
      <c r="A81" s="25" t="s">
        <v>5008</v>
      </c>
      <c r="B81" s="25" t="s">
        <v>5012</v>
      </c>
      <c r="C81" s="25" t="s">
        <v>5011</v>
      </c>
      <c r="D81" s="25" t="s">
        <v>5010</v>
      </c>
      <c r="E81" s="27" t="s">
        <v>5009</v>
      </c>
    </row>
    <row r="82" spans="1:24" ht="15.75" customHeight="1">
      <c r="A82" s="25" t="s">
        <v>5008</v>
      </c>
      <c r="B82" s="25" t="s">
        <v>2215</v>
      </c>
      <c r="C82" s="25" t="s">
        <v>1474</v>
      </c>
      <c r="D82" s="25" t="s">
        <v>5007</v>
      </c>
      <c r="E82" s="27" t="s">
        <v>5006</v>
      </c>
    </row>
    <row r="83" spans="1:24" ht="15.75" customHeight="1">
      <c r="A83" s="25" t="s">
        <v>405</v>
      </c>
      <c r="B83" s="25" t="s">
        <v>15</v>
      </c>
      <c r="C83" s="25" t="s">
        <v>15</v>
      </c>
      <c r="D83" s="26" t="s">
        <v>5005</v>
      </c>
    </row>
    <row r="84" spans="1:24" ht="15.75" customHeight="1">
      <c r="A84" s="25" t="s">
        <v>5004</v>
      </c>
      <c r="B84" s="25" t="s">
        <v>92</v>
      </c>
      <c r="C84" s="25" t="s">
        <v>5003</v>
      </c>
      <c r="D84" s="25" t="s">
        <v>5002</v>
      </c>
      <c r="E84" s="30" t="s">
        <v>5001</v>
      </c>
    </row>
    <row r="85" spans="1:24" ht="15.75" customHeight="1">
      <c r="A85" s="23" t="s">
        <v>414</v>
      </c>
      <c r="B85" s="23" t="s">
        <v>415</v>
      </c>
      <c r="C85" s="23" t="s">
        <v>416</v>
      </c>
      <c r="D85" s="26" t="s">
        <v>417</v>
      </c>
      <c r="E85" s="33" t="s">
        <v>419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15.75" customHeight="1">
      <c r="A86" s="25" t="s">
        <v>5000</v>
      </c>
      <c r="B86" s="25" t="s">
        <v>666</v>
      </c>
      <c r="C86" s="25" t="s">
        <v>4999</v>
      </c>
      <c r="D86" s="25" t="s">
        <v>4998</v>
      </c>
      <c r="E86" s="27" t="s">
        <v>4997</v>
      </c>
    </row>
    <row r="87" spans="1:24" ht="15.75" customHeight="1">
      <c r="A87" s="23" t="s">
        <v>428</v>
      </c>
      <c r="B87" s="23" t="s">
        <v>429</v>
      </c>
      <c r="C87" s="23" t="s">
        <v>430</v>
      </c>
      <c r="D87" s="23" t="s">
        <v>431</v>
      </c>
      <c r="E87" s="30" t="s">
        <v>432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5.75" customHeight="1">
      <c r="A88" s="25" t="s">
        <v>4996</v>
      </c>
      <c r="B88" s="25" t="s">
        <v>4995</v>
      </c>
      <c r="C88" s="25" t="s">
        <v>3335</v>
      </c>
      <c r="D88" s="25" t="s">
        <v>4994</v>
      </c>
      <c r="E88" s="27" t="s">
        <v>4993</v>
      </c>
    </row>
    <row r="89" spans="1:24" ht="15.75" customHeight="1">
      <c r="A89" s="23" t="s">
        <v>438</v>
      </c>
      <c r="B89" s="28" t="s">
        <v>280</v>
      </c>
      <c r="C89" s="28" t="s">
        <v>439</v>
      </c>
      <c r="D89" s="23" t="str">
        <f>HYPERLINK("mailto:cvestal@stateline.org","cvestal@stateline.org")</f>
        <v>cvestal@stateline.org</v>
      </c>
      <c r="E89" s="3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5.75" customHeight="1">
      <c r="A90" s="23" t="s">
        <v>438</v>
      </c>
      <c r="B90" s="28"/>
      <c r="C90" s="28"/>
      <c r="D90" s="23" t="str">
        <f>HYPERLINK("mailto:editor@stateline.org","editor@stateline.org")</f>
        <v>editor@stateline.org</v>
      </c>
      <c r="E90" s="31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5.75" customHeight="1">
      <c r="A91" s="25" t="s">
        <v>457</v>
      </c>
      <c r="B91" s="25" t="s">
        <v>1140</v>
      </c>
      <c r="C91" s="25" t="s">
        <v>52</v>
      </c>
      <c r="D91" s="25" t="s">
        <v>54</v>
      </c>
      <c r="E91" s="30" t="s">
        <v>465</v>
      </c>
    </row>
    <row r="92" spans="1:24" ht="15.75" customHeight="1">
      <c r="A92" s="25" t="s">
        <v>4984</v>
      </c>
      <c r="B92" s="25" t="s">
        <v>4992</v>
      </c>
      <c r="C92" s="25" t="s">
        <v>4991</v>
      </c>
      <c r="D92" s="25" t="s">
        <v>4990</v>
      </c>
      <c r="E92" s="27" t="s">
        <v>4989</v>
      </c>
    </row>
    <row r="93" spans="1:24" ht="15.75" customHeight="1">
      <c r="A93" s="25" t="s">
        <v>4984</v>
      </c>
      <c r="B93" s="25" t="s">
        <v>4988</v>
      </c>
      <c r="C93" s="25" t="s">
        <v>4987</v>
      </c>
      <c r="D93" s="26" t="s">
        <v>4986</v>
      </c>
      <c r="E93" s="30" t="s">
        <v>4985</v>
      </c>
    </row>
    <row r="94" spans="1:24" ht="15.75" customHeight="1">
      <c r="A94" s="25" t="s">
        <v>4984</v>
      </c>
      <c r="B94" s="25" t="s">
        <v>4983</v>
      </c>
      <c r="C94" s="25" t="s">
        <v>4982</v>
      </c>
      <c r="D94" s="25" t="s">
        <v>4981</v>
      </c>
      <c r="E94" s="30" t="s">
        <v>4980</v>
      </c>
    </row>
    <row r="95" spans="1:24" ht="15.75" customHeight="1">
      <c r="A95" s="25" t="s">
        <v>4979</v>
      </c>
      <c r="B95" s="25" t="s">
        <v>280</v>
      </c>
      <c r="C95" s="25" t="s">
        <v>281</v>
      </c>
      <c r="D95" s="26" t="s">
        <v>283</v>
      </c>
      <c r="E95" s="30" t="s">
        <v>287</v>
      </c>
    </row>
    <row r="96" spans="1:24" ht="15.75" customHeight="1">
      <c r="A96" s="25" t="s">
        <v>4975</v>
      </c>
      <c r="B96" s="25" t="s">
        <v>1664</v>
      </c>
      <c r="C96" s="25" t="s">
        <v>4978</v>
      </c>
      <c r="D96" s="25" t="s">
        <v>4977</v>
      </c>
      <c r="E96" s="27" t="s">
        <v>4976</v>
      </c>
    </row>
    <row r="97" spans="1:24" ht="15.75" customHeight="1">
      <c r="A97" s="25" t="s">
        <v>4975</v>
      </c>
      <c r="B97" s="25" t="s">
        <v>757</v>
      </c>
      <c r="C97" s="25" t="s">
        <v>4974</v>
      </c>
      <c r="D97" s="25" t="s">
        <v>4973</v>
      </c>
      <c r="E97" s="27" t="s">
        <v>4972</v>
      </c>
    </row>
    <row r="98" spans="1:24" ht="15.75" customHeight="1">
      <c r="A98" s="25" t="s">
        <v>4970</v>
      </c>
      <c r="B98" s="25" t="s">
        <v>1722</v>
      </c>
      <c r="C98" s="25" t="s">
        <v>4969</v>
      </c>
      <c r="D98" s="25" t="s">
        <v>4968</v>
      </c>
      <c r="E98" s="27" t="s">
        <v>4967</v>
      </c>
    </row>
    <row r="99" spans="1:24" ht="15.75" customHeight="1">
      <c r="A99" s="25" t="s">
        <v>4970</v>
      </c>
      <c r="B99" s="25" t="s">
        <v>246</v>
      </c>
      <c r="C99" s="25" t="s">
        <v>5107</v>
      </c>
      <c r="D99" s="25" t="s">
        <v>5106</v>
      </c>
      <c r="E99" s="27" t="s">
        <v>5105</v>
      </c>
    </row>
    <row r="100" spans="1:24" ht="15.75" customHeight="1">
      <c r="A100" s="25" t="s">
        <v>4970</v>
      </c>
      <c r="B100" s="25" t="s">
        <v>4971</v>
      </c>
      <c r="C100" s="25" t="s">
        <v>377</v>
      </c>
      <c r="D100" s="26" t="s">
        <v>378</v>
      </c>
      <c r="E100" s="30" t="s">
        <v>379</v>
      </c>
    </row>
    <row r="101" spans="1:24" ht="15.75" customHeight="1">
      <c r="A101" s="25" t="s">
        <v>4966</v>
      </c>
      <c r="B101" s="25" t="s">
        <v>4965</v>
      </c>
      <c r="C101" s="25" t="s">
        <v>4583</v>
      </c>
      <c r="D101" s="25" t="s">
        <v>4964</v>
      </c>
      <c r="E101" s="27" t="s">
        <v>4963</v>
      </c>
    </row>
    <row r="102" spans="1:24" ht="15.75" customHeight="1">
      <c r="A102" s="25" t="s">
        <v>4962</v>
      </c>
      <c r="B102" s="25" t="s">
        <v>757</v>
      </c>
      <c r="C102" s="25" t="s">
        <v>3122</v>
      </c>
      <c r="D102" s="25" t="s">
        <v>4961</v>
      </c>
      <c r="E102" s="27" t="s">
        <v>4960</v>
      </c>
    </row>
    <row r="103" spans="1:24" ht="15.75" customHeight="1">
      <c r="A103" s="25" t="s">
        <v>4955</v>
      </c>
      <c r="B103" s="25" t="s">
        <v>4959</v>
      </c>
      <c r="C103" s="25" t="s">
        <v>4958</v>
      </c>
      <c r="D103" s="25" t="s">
        <v>4957</v>
      </c>
      <c r="E103" s="27" t="s">
        <v>4956</v>
      </c>
    </row>
    <row r="104" spans="1:24" ht="15.75" customHeight="1">
      <c r="A104" s="25" t="s">
        <v>4955</v>
      </c>
      <c r="B104" s="25" t="s">
        <v>3906</v>
      </c>
      <c r="C104" s="25" t="s">
        <v>4954</v>
      </c>
      <c r="D104" s="26" t="s">
        <v>4953</v>
      </c>
      <c r="E104" s="30" t="s">
        <v>4952</v>
      </c>
    </row>
    <row r="105" spans="1:24" ht="15.75" customHeight="1">
      <c r="A105" s="23" t="s">
        <v>478</v>
      </c>
      <c r="B105" s="23" t="s">
        <v>480</v>
      </c>
      <c r="C105" s="23" t="s">
        <v>481</v>
      </c>
      <c r="D105" s="26" t="s">
        <v>482</v>
      </c>
      <c r="E105" s="30" t="s">
        <v>483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15.75" customHeight="1">
      <c r="A106" s="25" t="s">
        <v>478</v>
      </c>
      <c r="B106" s="25" t="s">
        <v>313</v>
      </c>
      <c r="C106" s="25" t="s">
        <v>4951</v>
      </c>
      <c r="D106" s="25" t="s">
        <v>4950</v>
      </c>
      <c r="E106" s="30" t="s">
        <v>4949</v>
      </c>
    </row>
    <row r="107" spans="1:24" ht="15.75" customHeight="1">
      <c r="A107" s="25" t="s">
        <v>4948</v>
      </c>
      <c r="B107" s="25" t="s">
        <v>4947</v>
      </c>
      <c r="C107" s="25" t="s">
        <v>4946</v>
      </c>
      <c r="D107" s="25" t="s">
        <v>4945</v>
      </c>
    </row>
    <row r="108" spans="1:24" ht="15.75" customHeight="1">
      <c r="A108" s="23" t="s">
        <v>489</v>
      </c>
      <c r="B108" s="23" t="s">
        <v>490</v>
      </c>
      <c r="C108" s="23" t="s">
        <v>491</v>
      </c>
      <c r="D108" s="26" t="s">
        <v>492</v>
      </c>
      <c r="E108" s="30" t="s">
        <v>494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15.75" customHeight="1">
      <c r="A109" s="25" t="s">
        <v>508</v>
      </c>
      <c r="B109" s="25" t="s">
        <v>5104</v>
      </c>
      <c r="C109" s="25" t="s">
        <v>856</v>
      </c>
      <c r="D109" s="25" t="s">
        <v>5103</v>
      </c>
      <c r="E109" s="27" t="s">
        <v>5102</v>
      </c>
    </row>
    <row r="110" spans="1:24" ht="15.75" customHeight="1">
      <c r="A110" s="25" t="s">
        <v>508</v>
      </c>
      <c r="B110" s="25" t="s">
        <v>4944</v>
      </c>
      <c r="C110" s="25" t="s">
        <v>4943</v>
      </c>
      <c r="D110" s="25" t="s">
        <v>4942</v>
      </c>
      <c r="E110" s="27" t="s">
        <v>4941</v>
      </c>
    </row>
    <row r="111" spans="1:24" ht="15.75" customHeight="1">
      <c r="A111" s="23" t="s">
        <v>508</v>
      </c>
      <c r="B111" s="23" t="s">
        <v>319</v>
      </c>
      <c r="C111" s="23" t="s">
        <v>509</v>
      </c>
      <c r="D111" s="26" t="s">
        <v>510</v>
      </c>
      <c r="E111" s="30" t="s">
        <v>512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 ht="15.75" customHeight="1">
      <c r="A112" s="25" t="s">
        <v>508</v>
      </c>
      <c r="B112" s="25" t="s">
        <v>319</v>
      </c>
      <c r="C112" s="25" t="s">
        <v>509</v>
      </c>
      <c r="D112" s="26" t="s">
        <v>510</v>
      </c>
      <c r="E112" s="30" t="s">
        <v>512</v>
      </c>
    </row>
    <row r="113" spans="1:24" ht="15.75" customHeight="1">
      <c r="A113" s="25" t="s">
        <v>4940</v>
      </c>
      <c r="B113" s="25" t="s">
        <v>916</v>
      </c>
      <c r="C113" s="25" t="s">
        <v>4939</v>
      </c>
      <c r="D113" s="25" t="s">
        <v>4938</v>
      </c>
      <c r="E113" s="27" t="s">
        <v>4937</v>
      </c>
    </row>
    <row r="114" spans="1:24" ht="15.75" customHeight="1">
      <c r="A114" s="25" t="s">
        <v>4936</v>
      </c>
      <c r="B114" s="25" t="s">
        <v>4935</v>
      </c>
      <c r="C114" s="25" t="s">
        <v>4934</v>
      </c>
      <c r="D114" s="25" t="s">
        <v>4933</v>
      </c>
    </row>
    <row r="115" spans="1:24" ht="15.75" customHeight="1">
      <c r="A115" s="25" t="s">
        <v>4932</v>
      </c>
      <c r="B115" s="25" t="s">
        <v>219</v>
      </c>
      <c r="C115" s="25" t="s">
        <v>5101</v>
      </c>
      <c r="D115" s="25" t="s">
        <v>5100</v>
      </c>
      <c r="E115" s="27" t="s">
        <v>5099</v>
      </c>
    </row>
    <row r="116" spans="1:24" ht="15.75" customHeight="1">
      <c r="A116" s="25" t="s">
        <v>4932</v>
      </c>
      <c r="B116" s="25" t="s">
        <v>2190</v>
      </c>
      <c r="C116" s="25" t="s">
        <v>4931</v>
      </c>
      <c r="D116" s="25" t="s">
        <v>4930</v>
      </c>
      <c r="E116" s="27" t="s">
        <v>4929</v>
      </c>
    </row>
    <row r="117" spans="1:24" ht="15.75" customHeight="1">
      <c r="A117" s="25" t="s">
        <v>4928</v>
      </c>
      <c r="B117" s="25" t="s">
        <v>4927</v>
      </c>
      <c r="C117" s="25" t="s">
        <v>4926</v>
      </c>
      <c r="D117" s="25" t="s">
        <v>4925</v>
      </c>
      <c r="E117" s="27" t="s">
        <v>4924</v>
      </c>
    </row>
    <row r="118" spans="1:24" ht="15.75" customHeight="1">
      <c r="A118" s="25" t="s">
        <v>4923</v>
      </c>
      <c r="B118" s="25" t="s">
        <v>1398</v>
      </c>
      <c r="C118" s="25" t="s">
        <v>4922</v>
      </c>
      <c r="D118" s="25" t="s">
        <v>4921</v>
      </c>
      <c r="E118" s="30" t="s">
        <v>4920</v>
      </c>
    </row>
    <row r="119" spans="1:24" ht="15.75" customHeight="1">
      <c r="A119" s="23"/>
      <c r="B119" s="23"/>
      <c r="C119" s="23"/>
      <c r="D119" s="23"/>
      <c r="E119" s="2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 ht="15.75" customHeight="1">
      <c r="A120" s="23"/>
      <c r="B120" s="23"/>
      <c r="C120" s="23"/>
      <c r="D120" s="23"/>
      <c r="E120" s="2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ht="15.75" customHeight="1">
      <c r="A121" s="23"/>
      <c r="B121" s="23"/>
      <c r="C121" s="23"/>
      <c r="D121" s="23"/>
      <c r="E121" s="2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 ht="15.75" customHeight="1">
      <c r="A122" s="23"/>
      <c r="B122" s="23"/>
      <c r="C122" s="23"/>
      <c r="D122" s="23"/>
      <c r="E122" s="2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ht="15.75" customHeight="1">
      <c r="A123" s="23"/>
      <c r="B123" s="23"/>
      <c r="C123" s="23"/>
      <c r="D123" s="23"/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ht="15.75" customHeight="1">
      <c r="A124" s="23"/>
      <c r="B124" s="23"/>
      <c r="C124" s="23"/>
      <c r="D124" s="23"/>
      <c r="E124" s="2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ht="15.75" customHeight="1">
      <c r="A125" s="23"/>
      <c r="B125" s="23"/>
      <c r="C125" s="23"/>
      <c r="D125" s="23"/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5.75" customHeight="1">
      <c r="A126" s="23"/>
      <c r="B126" s="23"/>
      <c r="C126" s="23"/>
      <c r="D126" s="23"/>
      <c r="E126" s="2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5.75" customHeight="1">
      <c r="A127" s="23"/>
      <c r="B127" s="23"/>
      <c r="C127" s="23"/>
      <c r="D127" s="23"/>
      <c r="E127" s="2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ht="15.75" customHeight="1">
      <c r="A128" s="23"/>
      <c r="B128" s="23"/>
      <c r="C128" s="23"/>
      <c r="D128" s="23"/>
      <c r="E128" s="2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 ht="15.75" customHeight="1">
      <c r="A129" s="23"/>
      <c r="B129" s="23"/>
      <c r="C129" s="23"/>
      <c r="D129" s="23"/>
      <c r="E129" s="2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 ht="15.75" customHeight="1">
      <c r="A130" s="23"/>
      <c r="B130" s="23"/>
      <c r="C130" s="23"/>
      <c r="D130" s="23"/>
      <c r="E130" s="2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 ht="15.75" customHeight="1">
      <c r="A131" s="23"/>
      <c r="B131" s="23"/>
      <c r="C131" s="23"/>
      <c r="D131" s="23"/>
      <c r="E131" s="2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 ht="15.75" customHeight="1">
      <c r="A132" s="23"/>
      <c r="B132" s="23"/>
      <c r="C132" s="23"/>
      <c r="D132" s="23"/>
      <c r="E132" s="2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 ht="15.75" customHeight="1">
      <c r="A133" s="23"/>
      <c r="B133" s="23"/>
      <c r="C133" s="23"/>
      <c r="D133" s="23"/>
      <c r="E133" s="2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 ht="15.75" customHeight="1">
      <c r="A134" s="23"/>
      <c r="B134" s="23"/>
      <c r="C134" s="23"/>
      <c r="D134" s="23"/>
      <c r="E134" s="2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 ht="15.75" customHeight="1">
      <c r="A135" s="23"/>
      <c r="B135" s="23"/>
      <c r="C135" s="23"/>
      <c r="D135" s="23"/>
      <c r="E135" s="2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 ht="15.75" customHeight="1">
      <c r="A136" s="23"/>
      <c r="B136" s="23"/>
      <c r="C136" s="23"/>
      <c r="D136" s="23"/>
      <c r="E136" s="2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5.75" customHeight="1">
      <c r="A137" s="23"/>
      <c r="B137" s="23"/>
      <c r="C137" s="23"/>
      <c r="D137" s="23"/>
      <c r="E137" s="2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5.75" customHeight="1">
      <c r="A138" s="23"/>
      <c r="B138" s="23"/>
      <c r="C138" s="23"/>
      <c r="D138" s="23"/>
      <c r="E138" s="2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5.75" customHeight="1">
      <c r="A139" s="23"/>
      <c r="B139" s="23"/>
      <c r="C139" s="23"/>
      <c r="D139" s="23"/>
      <c r="E139" s="2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5.75" customHeight="1">
      <c r="A140" s="23"/>
      <c r="B140" s="23"/>
      <c r="C140" s="23"/>
      <c r="D140" s="23"/>
      <c r="E140" s="2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5.75" customHeight="1">
      <c r="A141" s="23"/>
      <c r="B141" s="23"/>
      <c r="C141" s="23"/>
      <c r="D141" s="23"/>
      <c r="E141" s="2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5.75" customHeight="1">
      <c r="A142" s="23"/>
      <c r="B142" s="23"/>
      <c r="C142" s="23"/>
      <c r="D142" s="23"/>
      <c r="E142" s="2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5.75" customHeight="1">
      <c r="A143" s="23"/>
      <c r="B143" s="23"/>
      <c r="C143" s="23"/>
      <c r="D143" s="23"/>
      <c r="E143" s="2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5.75" customHeight="1">
      <c r="A144" s="23"/>
      <c r="B144" s="23"/>
      <c r="C144" s="23"/>
      <c r="D144" s="23"/>
      <c r="E144" s="2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5.75" customHeight="1">
      <c r="A145" s="23"/>
      <c r="B145" s="23"/>
      <c r="C145" s="23"/>
      <c r="D145" s="23"/>
      <c r="E145" s="2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5.75" customHeight="1">
      <c r="A146" s="23"/>
      <c r="B146" s="23"/>
      <c r="C146" s="23"/>
      <c r="D146" s="23"/>
      <c r="E146" s="2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5.75" customHeight="1">
      <c r="A147" s="23"/>
      <c r="B147" s="23"/>
      <c r="C147" s="23"/>
      <c r="D147" s="23"/>
      <c r="E147" s="2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5.75" customHeight="1">
      <c r="A148" s="23"/>
      <c r="B148" s="23"/>
      <c r="C148" s="23"/>
      <c r="D148" s="23"/>
      <c r="E148" s="2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5.75" customHeight="1">
      <c r="A149" s="23"/>
      <c r="B149" s="23"/>
      <c r="C149" s="23"/>
      <c r="D149" s="23"/>
      <c r="E149" s="2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5.75" customHeight="1">
      <c r="A150" s="23"/>
      <c r="B150" s="23"/>
      <c r="C150" s="23"/>
      <c r="D150" s="23"/>
      <c r="E150" s="2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5.75" customHeight="1">
      <c r="A151" s="23"/>
      <c r="B151" s="23"/>
      <c r="C151" s="23"/>
      <c r="D151" s="23"/>
      <c r="E151" s="2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5.75" customHeight="1">
      <c r="A152" s="23"/>
      <c r="B152" s="23"/>
      <c r="C152" s="23"/>
      <c r="D152" s="23"/>
      <c r="E152" s="2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5.75" customHeight="1">
      <c r="A153" s="23"/>
      <c r="B153" s="23"/>
      <c r="C153" s="23"/>
      <c r="D153" s="23"/>
      <c r="E153" s="2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5.75" customHeight="1">
      <c r="A154" s="23"/>
      <c r="B154" s="23"/>
      <c r="C154" s="23"/>
      <c r="D154" s="23"/>
      <c r="E154" s="2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5.75" customHeight="1">
      <c r="A155" s="23"/>
      <c r="B155" s="23"/>
      <c r="C155" s="23"/>
      <c r="D155" s="23"/>
      <c r="E155" s="2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5.75" customHeight="1">
      <c r="A156" s="23"/>
      <c r="B156" s="23"/>
      <c r="C156" s="23"/>
      <c r="D156" s="23"/>
      <c r="E156" s="2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5.75" customHeight="1">
      <c r="A157" s="23"/>
      <c r="B157" s="23"/>
      <c r="C157" s="23"/>
      <c r="D157" s="23"/>
      <c r="E157" s="2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5.75" customHeight="1">
      <c r="A158" s="23"/>
      <c r="B158" s="23"/>
      <c r="C158" s="23"/>
      <c r="D158" s="23"/>
      <c r="E158" s="2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5.75" customHeight="1">
      <c r="A159" s="23"/>
      <c r="B159" s="23"/>
      <c r="C159" s="23"/>
      <c r="D159" s="23"/>
      <c r="E159" s="2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5.75" customHeight="1">
      <c r="A160" s="23"/>
      <c r="B160" s="23"/>
      <c r="C160" s="23"/>
      <c r="D160" s="23"/>
      <c r="E160" s="2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5.75" customHeight="1">
      <c r="A161" s="23"/>
      <c r="B161" s="23"/>
      <c r="C161" s="23"/>
      <c r="D161" s="23"/>
      <c r="E161" s="2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5.75" customHeight="1">
      <c r="A162" s="23"/>
      <c r="B162" s="23"/>
      <c r="C162" s="23"/>
      <c r="D162" s="23"/>
      <c r="E162" s="2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5.75" customHeight="1">
      <c r="A163" s="23"/>
      <c r="B163" s="23"/>
      <c r="C163" s="23"/>
      <c r="D163" s="23"/>
      <c r="E163" s="2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5.75" customHeight="1">
      <c r="A164" s="23"/>
      <c r="B164" s="23"/>
      <c r="C164" s="23"/>
      <c r="D164" s="23"/>
      <c r="E164" s="2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5.75" customHeight="1">
      <c r="A165" s="23"/>
      <c r="B165" s="23"/>
      <c r="C165" s="23"/>
      <c r="D165" s="23"/>
      <c r="E165" s="2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5.75" customHeight="1">
      <c r="A166" s="23"/>
      <c r="B166" s="23"/>
      <c r="C166" s="23"/>
      <c r="D166" s="23"/>
      <c r="E166" s="2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5.75" customHeight="1">
      <c r="A167" s="23"/>
      <c r="B167" s="23"/>
      <c r="C167" s="23"/>
      <c r="D167" s="23"/>
      <c r="E167" s="2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5.75" customHeight="1">
      <c r="A168" s="23"/>
      <c r="B168" s="23"/>
      <c r="C168" s="23"/>
      <c r="D168" s="23"/>
      <c r="E168" s="2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5.75" customHeight="1">
      <c r="A169" s="23"/>
      <c r="B169" s="23"/>
      <c r="C169" s="23"/>
      <c r="D169" s="23"/>
      <c r="E169" s="2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5.75" customHeight="1">
      <c r="A170" s="23"/>
      <c r="B170" s="23"/>
      <c r="C170" s="23"/>
      <c r="D170" s="23"/>
      <c r="E170" s="2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5.75" customHeight="1">
      <c r="A171" s="23"/>
      <c r="B171" s="23"/>
      <c r="C171" s="23"/>
      <c r="D171" s="23"/>
      <c r="E171" s="2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5.75" customHeight="1">
      <c r="A172" s="23"/>
      <c r="B172" s="23"/>
      <c r="C172" s="23"/>
      <c r="D172" s="23"/>
      <c r="E172" s="2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5.75" customHeight="1">
      <c r="A173" s="23"/>
      <c r="B173" s="23"/>
      <c r="C173" s="23"/>
      <c r="D173" s="23"/>
      <c r="E173" s="2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5.75" customHeight="1">
      <c r="A174" s="23"/>
      <c r="B174" s="23"/>
      <c r="C174" s="23"/>
      <c r="D174" s="23"/>
      <c r="E174" s="2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5.75" customHeight="1">
      <c r="A175" s="23"/>
      <c r="B175" s="23"/>
      <c r="C175" s="23"/>
      <c r="D175" s="23"/>
      <c r="E175" s="2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5.75" customHeight="1">
      <c r="A176" s="23"/>
      <c r="B176" s="23"/>
      <c r="C176" s="23"/>
      <c r="D176" s="23"/>
      <c r="E176" s="2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5.75" customHeight="1">
      <c r="A177" s="23"/>
      <c r="B177" s="23"/>
      <c r="C177" s="23"/>
      <c r="D177" s="23"/>
      <c r="E177" s="2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5.75" customHeight="1">
      <c r="A178" s="23"/>
      <c r="B178" s="23"/>
      <c r="C178" s="23"/>
      <c r="D178" s="23"/>
      <c r="E178" s="2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5.75" customHeight="1">
      <c r="A179" s="23"/>
      <c r="B179" s="23"/>
      <c r="C179" s="23"/>
      <c r="D179" s="23"/>
      <c r="E179" s="2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5.75" customHeight="1">
      <c r="A180" s="23"/>
      <c r="B180" s="23"/>
      <c r="C180" s="23"/>
      <c r="D180" s="23"/>
      <c r="E180" s="2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5.75" customHeight="1">
      <c r="A181" s="23"/>
      <c r="B181" s="23"/>
      <c r="C181" s="23"/>
      <c r="D181" s="23"/>
      <c r="E181" s="2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5.75" customHeight="1">
      <c r="A182" s="23"/>
      <c r="B182" s="23"/>
      <c r="C182" s="23"/>
      <c r="D182" s="23"/>
      <c r="E182" s="2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5.75" customHeight="1">
      <c r="A183" s="23"/>
      <c r="B183" s="23"/>
      <c r="C183" s="23"/>
      <c r="D183" s="23"/>
      <c r="E183" s="2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5.75" customHeight="1">
      <c r="A184" s="23"/>
      <c r="B184" s="23"/>
      <c r="C184" s="23"/>
      <c r="D184" s="23"/>
      <c r="E184" s="2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5.75" customHeight="1">
      <c r="A185" s="23"/>
      <c r="B185" s="23"/>
      <c r="C185" s="23"/>
      <c r="D185" s="23"/>
      <c r="E185" s="2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5.75" customHeight="1">
      <c r="A186" s="23"/>
      <c r="B186" s="23"/>
      <c r="C186" s="23"/>
      <c r="D186" s="23"/>
      <c r="E186" s="2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5.75" customHeight="1">
      <c r="A187" s="23"/>
      <c r="B187" s="23"/>
      <c r="C187" s="23"/>
      <c r="D187" s="23"/>
      <c r="E187" s="2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5.75" customHeight="1">
      <c r="A188" s="23"/>
      <c r="B188" s="23"/>
      <c r="C188" s="23"/>
      <c r="D188" s="23"/>
      <c r="E188" s="2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5.75" customHeight="1">
      <c r="A189" s="23"/>
      <c r="B189" s="23"/>
      <c r="C189" s="23"/>
      <c r="D189" s="23"/>
      <c r="E189" s="2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5.75" customHeight="1">
      <c r="A190" s="23"/>
      <c r="B190" s="23"/>
      <c r="C190" s="23"/>
      <c r="D190" s="23"/>
      <c r="E190" s="2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5.75" customHeight="1">
      <c r="A191" s="23"/>
      <c r="B191" s="23"/>
      <c r="C191" s="23"/>
      <c r="D191" s="23"/>
      <c r="E191" s="2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5.75" customHeight="1">
      <c r="A192" s="23"/>
      <c r="B192" s="23"/>
      <c r="C192" s="23"/>
      <c r="D192" s="23"/>
      <c r="E192" s="2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5.75" customHeight="1">
      <c r="A193" s="23"/>
      <c r="B193" s="23"/>
      <c r="C193" s="23"/>
      <c r="D193" s="23"/>
      <c r="E193" s="2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5.75" customHeight="1">
      <c r="A194" s="23"/>
      <c r="B194" s="23"/>
      <c r="C194" s="23"/>
      <c r="D194" s="23"/>
      <c r="E194" s="2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5.75" customHeight="1">
      <c r="A195" s="23"/>
      <c r="B195" s="23"/>
      <c r="C195" s="23"/>
      <c r="D195" s="23"/>
      <c r="E195" s="2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5.75" customHeight="1">
      <c r="A196" s="23"/>
      <c r="B196" s="23"/>
      <c r="C196" s="23"/>
      <c r="D196" s="23"/>
      <c r="E196" s="2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5.75" customHeight="1">
      <c r="A197" s="23"/>
      <c r="B197" s="23"/>
      <c r="C197" s="23"/>
      <c r="D197" s="23"/>
      <c r="E197" s="2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5.75" customHeight="1">
      <c r="A198" s="23"/>
      <c r="B198" s="23"/>
      <c r="C198" s="23"/>
      <c r="D198" s="23"/>
      <c r="E198" s="2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5.75" customHeight="1">
      <c r="A199" s="23"/>
      <c r="B199" s="23"/>
      <c r="C199" s="23"/>
      <c r="D199" s="23"/>
      <c r="E199" s="2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5.75" customHeight="1">
      <c r="A200" s="23"/>
      <c r="B200" s="23"/>
      <c r="C200" s="23"/>
      <c r="D200" s="23"/>
      <c r="E200" s="2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5.75" customHeight="1">
      <c r="A201" s="23"/>
      <c r="B201" s="23"/>
      <c r="C201" s="23"/>
      <c r="D201" s="23"/>
      <c r="E201" s="2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5.75" customHeight="1">
      <c r="A202" s="23"/>
      <c r="B202" s="23"/>
      <c r="C202" s="23"/>
      <c r="D202" s="23"/>
      <c r="E202" s="2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5.75" customHeight="1">
      <c r="A203" s="23"/>
      <c r="B203" s="23"/>
      <c r="C203" s="23"/>
      <c r="D203" s="23"/>
      <c r="E203" s="2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5.75" customHeight="1">
      <c r="A204" s="23"/>
      <c r="B204" s="23"/>
      <c r="C204" s="23"/>
      <c r="D204" s="23"/>
      <c r="E204" s="2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5.75" customHeight="1">
      <c r="A205" s="23"/>
      <c r="B205" s="23"/>
      <c r="C205" s="23"/>
      <c r="D205" s="23"/>
      <c r="E205" s="2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5.75" customHeight="1">
      <c r="A206" s="23"/>
      <c r="B206" s="23"/>
      <c r="C206" s="23"/>
      <c r="D206" s="23"/>
      <c r="E206" s="2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5.75" customHeight="1">
      <c r="A207" s="23"/>
      <c r="B207" s="23"/>
      <c r="C207" s="23"/>
      <c r="D207" s="23"/>
      <c r="E207" s="2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5.75" customHeight="1">
      <c r="A208" s="23"/>
      <c r="B208" s="23"/>
      <c r="C208" s="23"/>
      <c r="D208" s="23"/>
      <c r="E208" s="2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5.75" customHeight="1">
      <c r="A209" s="23"/>
      <c r="B209" s="23"/>
      <c r="C209" s="23"/>
      <c r="D209" s="23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5.75" customHeight="1">
      <c r="A210" s="23"/>
      <c r="B210" s="23"/>
      <c r="C210" s="23"/>
      <c r="D210" s="23"/>
      <c r="E210" s="2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5.75" customHeight="1">
      <c r="A211" s="23"/>
      <c r="B211" s="23"/>
      <c r="C211" s="23"/>
      <c r="D211" s="23"/>
      <c r="E211" s="2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5.75" customHeight="1">
      <c r="A212" s="23"/>
      <c r="B212" s="23"/>
      <c r="C212" s="23"/>
      <c r="D212" s="23"/>
      <c r="E212" s="2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5.75" customHeight="1">
      <c r="A213" s="23"/>
      <c r="B213" s="23"/>
      <c r="C213" s="23"/>
      <c r="D213" s="23"/>
      <c r="E213" s="2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5.75" customHeight="1">
      <c r="A214" s="23"/>
      <c r="B214" s="23"/>
      <c r="C214" s="23"/>
      <c r="D214" s="23"/>
      <c r="E214" s="2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5.75" customHeight="1">
      <c r="A215" s="23"/>
      <c r="B215" s="23"/>
      <c r="C215" s="23"/>
      <c r="D215" s="23"/>
      <c r="E215" s="2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5.75" customHeight="1">
      <c r="A216" s="23"/>
      <c r="B216" s="23"/>
      <c r="C216" s="23"/>
      <c r="D216" s="23"/>
      <c r="E216" s="2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5.75" customHeight="1">
      <c r="A217" s="23"/>
      <c r="B217" s="23"/>
      <c r="C217" s="23"/>
      <c r="D217" s="23"/>
      <c r="E217" s="2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5.75" customHeight="1">
      <c r="A218" s="23"/>
      <c r="B218" s="23"/>
      <c r="C218" s="23"/>
      <c r="D218" s="23"/>
      <c r="E218" s="2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5.75" customHeight="1">
      <c r="A219" s="23"/>
      <c r="B219" s="23"/>
      <c r="C219" s="23"/>
      <c r="D219" s="23"/>
      <c r="E219" s="2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5.75" customHeight="1">
      <c r="A220" s="23"/>
      <c r="B220" s="23"/>
      <c r="C220" s="23"/>
      <c r="D220" s="23"/>
      <c r="E220" s="2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5.75" customHeight="1">
      <c r="A221" s="23"/>
      <c r="B221" s="23"/>
      <c r="C221" s="23"/>
      <c r="D221" s="23"/>
      <c r="E221" s="2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5.75" customHeight="1">
      <c r="A222" s="23"/>
      <c r="B222" s="23"/>
      <c r="C222" s="23"/>
      <c r="D222" s="23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5.75" customHeight="1">
      <c r="A223" s="23"/>
      <c r="B223" s="23"/>
      <c r="C223" s="23"/>
      <c r="D223" s="23"/>
      <c r="E223" s="2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5.75" customHeight="1">
      <c r="A224" s="23"/>
      <c r="B224" s="23"/>
      <c r="C224" s="23"/>
      <c r="D224" s="23"/>
      <c r="E224" s="2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5.75" customHeight="1">
      <c r="A225" s="23"/>
      <c r="B225" s="23"/>
      <c r="C225" s="23"/>
      <c r="D225" s="23"/>
      <c r="E225" s="2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5.75" customHeight="1">
      <c r="A226" s="23"/>
      <c r="B226" s="23"/>
      <c r="C226" s="23"/>
      <c r="D226" s="23"/>
      <c r="E226" s="2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5.75" customHeight="1">
      <c r="A227" s="23"/>
      <c r="B227" s="23"/>
      <c r="C227" s="23"/>
      <c r="D227" s="23"/>
      <c r="E227" s="2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5.75" customHeight="1">
      <c r="A228" s="23"/>
      <c r="B228" s="23"/>
      <c r="C228" s="23"/>
      <c r="D228" s="23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5.75" customHeight="1">
      <c r="A229" s="23"/>
      <c r="B229" s="23"/>
      <c r="C229" s="23"/>
      <c r="D229" s="23"/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5.75" customHeight="1">
      <c r="A230" s="23"/>
      <c r="B230" s="23"/>
      <c r="C230" s="23"/>
      <c r="D230" s="23"/>
      <c r="E230" s="2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5.75" customHeight="1">
      <c r="A231" s="23"/>
      <c r="B231" s="23"/>
      <c r="C231" s="23"/>
      <c r="D231" s="23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5.75" customHeight="1">
      <c r="A232" s="23"/>
      <c r="B232" s="23"/>
      <c r="C232" s="23"/>
      <c r="D232" s="23"/>
      <c r="E232" s="2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5.75" customHeight="1">
      <c r="A233" s="23"/>
      <c r="B233" s="23"/>
      <c r="C233" s="23"/>
      <c r="D233" s="23"/>
      <c r="E233" s="2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5.75" customHeight="1">
      <c r="A234" s="23"/>
      <c r="B234" s="23"/>
      <c r="C234" s="23"/>
      <c r="D234" s="23"/>
      <c r="E234" s="2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5.75" customHeight="1">
      <c r="A235" s="23"/>
      <c r="B235" s="23"/>
      <c r="C235" s="23"/>
      <c r="D235" s="23"/>
      <c r="E235" s="2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5.75" customHeight="1">
      <c r="A236" s="23"/>
      <c r="B236" s="23"/>
      <c r="C236" s="23"/>
      <c r="D236" s="23"/>
      <c r="E236" s="2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5.75" customHeight="1">
      <c r="A237" s="23"/>
      <c r="B237" s="23"/>
      <c r="C237" s="23"/>
      <c r="D237" s="23"/>
      <c r="E237" s="2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5.75" customHeight="1">
      <c r="A238" s="23"/>
      <c r="B238" s="23"/>
      <c r="C238" s="23"/>
      <c r="D238" s="23"/>
      <c r="E238" s="2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5.75" customHeight="1">
      <c r="A239" s="23"/>
      <c r="B239" s="23"/>
      <c r="C239" s="23"/>
      <c r="D239" s="23"/>
      <c r="E239" s="2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5.75" customHeight="1">
      <c r="A240" s="23"/>
      <c r="B240" s="23"/>
      <c r="C240" s="23"/>
      <c r="D240" s="23"/>
      <c r="E240" s="2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5.75" customHeight="1">
      <c r="A241" s="23"/>
      <c r="B241" s="23"/>
      <c r="C241" s="23"/>
      <c r="D241" s="23"/>
      <c r="E241" s="2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5.75" customHeight="1">
      <c r="A242" s="23"/>
      <c r="B242" s="23"/>
      <c r="C242" s="23"/>
      <c r="D242" s="23"/>
      <c r="E242" s="2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5.75" customHeight="1">
      <c r="A243" s="23"/>
      <c r="B243" s="23"/>
      <c r="C243" s="23"/>
      <c r="D243" s="23"/>
      <c r="E243" s="2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5.75" customHeight="1">
      <c r="A244" s="23"/>
      <c r="B244" s="23"/>
      <c r="C244" s="23"/>
      <c r="D244" s="23"/>
      <c r="E244" s="2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5.75" customHeight="1">
      <c r="A245" s="23"/>
      <c r="B245" s="23"/>
      <c r="C245" s="23"/>
      <c r="D245" s="23"/>
      <c r="E245" s="2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5.75" customHeight="1">
      <c r="A246" s="23"/>
      <c r="B246" s="23"/>
      <c r="C246" s="23"/>
      <c r="D246" s="23"/>
      <c r="E246" s="2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5.75" customHeight="1">
      <c r="A247" s="23"/>
      <c r="B247" s="23"/>
      <c r="C247" s="23"/>
      <c r="D247" s="23"/>
      <c r="E247" s="2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5.75" customHeight="1">
      <c r="A248" s="23"/>
      <c r="B248" s="23"/>
      <c r="C248" s="23"/>
      <c r="D248" s="23"/>
      <c r="E248" s="2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5.75" customHeight="1">
      <c r="A249" s="23"/>
      <c r="B249" s="23"/>
      <c r="C249" s="23"/>
      <c r="D249" s="23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5.75" customHeight="1">
      <c r="A250" s="23"/>
      <c r="B250" s="23"/>
      <c r="C250" s="23"/>
      <c r="D250" s="23"/>
      <c r="E250" s="2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5.75" customHeight="1">
      <c r="A251" s="23"/>
      <c r="B251" s="23"/>
      <c r="C251" s="23"/>
      <c r="D251" s="23"/>
      <c r="E251" s="2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5.75" customHeight="1">
      <c r="A252" s="23"/>
      <c r="B252" s="23"/>
      <c r="C252" s="23"/>
      <c r="D252" s="23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5.75" customHeight="1">
      <c r="A253" s="23"/>
      <c r="B253" s="23"/>
      <c r="C253" s="23"/>
      <c r="D253" s="23"/>
      <c r="E253" s="2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5.75" customHeight="1">
      <c r="A254" s="23"/>
      <c r="B254" s="23"/>
      <c r="C254" s="23"/>
      <c r="D254" s="23"/>
      <c r="E254" s="2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5.75" customHeight="1">
      <c r="A255" s="23"/>
      <c r="B255" s="23"/>
      <c r="C255" s="23"/>
      <c r="D255" s="23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5.75" customHeight="1">
      <c r="A256" s="23"/>
      <c r="B256" s="23"/>
      <c r="C256" s="23"/>
      <c r="D256" s="23"/>
      <c r="E256" s="2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5.75" customHeight="1">
      <c r="A257" s="23"/>
      <c r="B257" s="23"/>
      <c r="C257" s="23"/>
      <c r="D257" s="23"/>
      <c r="E257" s="2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5.75" customHeight="1">
      <c r="A258" s="23"/>
      <c r="B258" s="23"/>
      <c r="C258" s="23"/>
      <c r="D258" s="23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5.75" customHeight="1">
      <c r="A259" s="23"/>
      <c r="B259" s="23"/>
      <c r="C259" s="23"/>
      <c r="D259" s="23"/>
      <c r="E259" s="2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5.75" customHeight="1">
      <c r="A260" s="23"/>
      <c r="B260" s="23"/>
      <c r="C260" s="23"/>
      <c r="D260" s="23"/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5.75" customHeight="1">
      <c r="A261" s="23"/>
      <c r="B261" s="23"/>
      <c r="C261" s="23"/>
      <c r="D261" s="23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5.75" customHeight="1">
      <c r="A262" s="23"/>
      <c r="B262" s="23"/>
      <c r="C262" s="23"/>
      <c r="D262" s="23"/>
      <c r="E262" s="2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5.75" customHeight="1">
      <c r="A263" s="23"/>
      <c r="B263" s="23"/>
      <c r="C263" s="23"/>
      <c r="D263" s="23"/>
      <c r="E263" s="2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5.75" customHeight="1">
      <c r="A264" s="23"/>
      <c r="B264" s="23"/>
      <c r="C264" s="23"/>
      <c r="D264" s="23"/>
      <c r="E264" s="2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5.75" customHeight="1">
      <c r="A265" s="23"/>
      <c r="B265" s="23"/>
      <c r="C265" s="23"/>
      <c r="D265" s="23"/>
      <c r="E265" s="2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5.75" customHeight="1">
      <c r="A266" s="23"/>
      <c r="B266" s="23"/>
      <c r="C266" s="23"/>
      <c r="D266" s="23"/>
      <c r="E266" s="2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5.75" customHeight="1">
      <c r="A267" s="23"/>
      <c r="B267" s="23"/>
      <c r="C267" s="23"/>
      <c r="D267" s="23"/>
      <c r="E267" s="2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5.75" customHeight="1">
      <c r="A268" s="23"/>
      <c r="B268" s="23"/>
      <c r="C268" s="23"/>
      <c r="D268" s="23"/>
      <c r="E268" s="2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5.75" customHeight="1">
      <c r="A269" s="23"/>
      <c r="B269" s="23"/>
      <c r="C269" s="23"/>
      <c r="D269" s="23"/>
      <c r="E269" s="2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5.75" customHeight="1">
      <c r="A270" s="23"/>
      <c r="B270" s="23"/>
      <c r="C270" s="23"/>
      <c r="D270" s="23"/>
      <c r="E270" s="2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5.75" customHeight="1">
      <c r="A271" s="23"/>
      <c r="B271" s="23"/>
      <c r="C271" s="23"/>
      <c r="D271" s="23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5.75" customHeight="1">
      <c r="A272" s="23"/>
      <c r="B272" s="23"/>
      <c r="C272" s="23"/>
      <c r="D272" s="23"/>
      <c r="E272" s="2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5.75" customHeight="1">
      <c r="A273" s="23"/>
      <c r="B273" s="23"/>
      <c r="C273" s="23"/>
      <c r="D273" s="23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5.75" customHeight="1">
      <c r="A274" s="23"/>
      <c r="B274" s="23"/>
      <c r="C274" s="23"/>
      <c r="D274" s="23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5.75" customHeight="1">
      <c r="A275" s="23"/>
      <c r="B275" s="23"/>
      <c r="C275" s="23"/>
      <c r="D275" s="23"/>
      <c r="E275" s="2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5.75" customHeight="1">
      <c r="A276" s="23"/>
      <c r="B276" s="23"/>
      <c r="C276" s="23"/>
      <c r="D276" s="23"/>
      <c r="E276" s="2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5.75" customHeight="1">
      <c r="A277" s="23"/>
      <c r="B277" s="23"/>
      <c r="C277" s="23"/>
      <c r="D277" s="23"/>
      <c r="E277" s="2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5.75" customHeight="1">
      <c r="A278" s="23"/>
      <c r="B278" s="23"/>
      <c r="C278" s="23"/>
      <c r="D278" s="23"/>
      <c r="E278" s="2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5.75" customHeight="1">
      <c r="A279" s="23"/>
      <c r="B279" s="23"/>
      <c r="C279" s="23"/>
      <c r="D279" s="23"/>
      <c r="E279" s="2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5.75" customHeight="1">
      <c r="A280" s="23"/>
      <c r="B280" s="23"/>
      <c r="C280" s="23"/>
      <c r="D280" s="23"/>
      <c r="E280" s="2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5.75" customHeight="1">
      <c r="A281" s="23"/>
      <c r="B281" s="23"/>
      <c r="C281" s="23"/>
      <c r="D281" s="23"/>
      <c r="E281" s="2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5.75" customHeight="1">
      <c r="A282" s="23"/>
      <c r="B282" s="23"/>
      <c r="C282" s="23"/>
      <c r="D282" s="23"/>
      <c r="E282" s="2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5.75" customHeight="1">
      <c r="A283" s="23"/>
      <c r="B283" s="23"/>
      <c r="C283" s="23"/>
      <c r="D283" s="23"/>
      <c r="E283" s="2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5.75" customHeight="1">
      <c r="A284" s="23"/>
      <c r="B284" s="23"/>
      <c r="C284" s="23"/>
      <c r="D284" s="23"/>
      <c r="E284" s="2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5.75" customHeight="1">
      <c r="A285" s="23"/>
      <c r="B285" s="23"/>
      <c r="C285" s="23"/>
      <c r="D285" s="23"/>
      <c r="E285" s="2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5.75" customHeight="1">
      <c r="A286" s="23"/>
      <c r="B286" s="23"/>
      <c r="C286" s="23"/>
      <c r="D286" s="23"/>
      <c r="E286" s="2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5.75" customHeight="1">
      <c r="A287" s="23"/>
      <c r="B287" s="23"/>
      <c r="C287" s="23"/>
      <c r="D287" s="23"/>
      <c r="E287" s="2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5.75" customHeight="1">
      <c r="A288" s="23"/>
      <c r="B288" s="23"/>
      <c r="C288" s="23"/>
      <c r="D288" s="23"/>
      <c r="E288" s="2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5.75" customHeight="1">
      <c r="A289" s="23"/>
      <c r="B289" s="23"/>
      <c r="C289" s="23"/>
      <c r="D289" s="23"/>
      <c r="E289" s="2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5.75" customHeight="1">
      <c r="A290" s="23"/>
      <c r="B290" s="23"/>
      <c r="C290" s="23"/>
      <c r="D290" s="23"/>
      <c r="E290" s="2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5.75" customHeight="1">
      <c r="A291" s="23"/>
      <c r="B291" s="23"/>
      <c r="C291" s="23"/>
      <c r="D291" s="23"/>
      <c r="E291" s="2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5.75" customHeight="1">
      <c r="A292" s="23"/>
      <c r="B292" s="23"/>
      <c r="C292" s="23"/>
      <c r="D292" s="23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5.75" customHeight="1">
      <c r="A293" s="23"/>
      <c r="B293" s="23"/>
      <c r="C293" s="23"/>
      <c r="D293" s="23"/>
      <c r="E293" s="2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5.75" customHeight="1">
      <c r="A294" s="23"/>
      <c r="B294" s="23"/>
      <c r="C294" s="23"/>
      <c r="D294" s="23"/>
      <c r="E294" s="2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5.75" customHeight="1">
      <c r="A295" s="23"/>
      <c r="B295" s="23"/>
      <c r="C295" s="23"/>
      <c r="D295" s="23"/>
      <c r="E295" s="2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5.75" customHeight="1">
      <c r="A296" s="23"/>
      <c r="B296" s="23"/>
      <c r="C296" s="23"/>
      <c r="D296" s="23"/>
      <c r="E296" s="2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5.75" customHeight="1">
      <c r="A297" s="23"/>
      <c r="B297" s="23"/>
      <c r="C297" s="23"/>
      <c r="D297" s="23"/>
      <c r="E297" s="2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5.75" customHeight="1">
      <c r="A298" s="23"/>
      <c r="B298" s="23"/>
      <c r="C298" s="23"/>
      <c r="D298" s="23"/>
      <c r="E298" s="2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5.75" customHeight="1">
      <c r="A299" s="23"/>
      <c r="B299" s="23"/>
      <c r="C299" s="23"/>
      <c r="D299" s="23"/>
      <c r="E299" s="2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5.75" customHeight="1">
      <c r="A300" s="23"/>
      <c r="B300" s="23"/>
      <c r="C300" s="23"/>
      <c r="D300" s="23"/>
      <c r="E300" s="2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5.75" customHeight="1">
      <c r="A301" s="23"/>
      <c r="B301" s="23"/>
      <c r="C301" s="23"/>
      <c r="D301" s="23"/>
      <c r="E301" s="2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5.75" customHeight="1">
      <c r="A302" s="23"/>
      <c r="B302" s="23"/>
      <c r="C302" s="23"/>
      <c r="D302" s="23"/>
      <c r="E302" s="2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5.75" customHeight="1">
      <c r="A303" s="23"/>
      <c r="B303" s="23"/>
      <c r="C303" s="23"/>
      <c r="D303" s="23"/>
      <c r="E303" s="2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5.75" customHeight="1">
      <c r="A304" s="23"/>
      <c r="B304" s="23"/>
      <c r="C304" s="23"/>
      <c r="D304" s="23"/>
      <c r="E304" s="2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5.75" customHeight="1">
      <c r="A305" s="23"/>
      <c r="B305" s="23"/>
      <c r="C305" s="23"/>
      <c r="D305" s="23"/>
      <c r="E305" s="2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5.75" customHeight="1">
      <c r="A306" s="23"/>
      <c r="B306" s="23"/>
      <c r="C306" s="23"/>
      <c r="D306" s="23"/>
      <c r="E306" s="2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5.75" customHeight="1">
      <c r="A307" s="23"/>
      <c r="B307" s="23"/>
      <c r="C307" s="23"/>
      <c r="D307" s="23"/>
      <c r="E307" s="2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5.75" customHeight="1">
      <c r="A308" s="23"/>
      <c r="B308" s="23"/>
      <c r="C308" s="23"/>
      <c r="D308" s="23"/>
      <c r="E308" s="2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5.75" customHeight="1">
      <c r="A309" s="23"/>
      <c r="B309" s="23"/>
      <c r="C309" s="23"/>
      <c r="D309" s="23"/>
      <c r="E309" s="2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5.75" customHeight="1">
      <c r="A310" s="23"/>
      <c r="B310" s="23"/>
      <c r="C310" s="23"/>
      <c r="D310" s="23"/>
      <c r="E310" s="2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5.75" customHeight="1">
      <c r="A311" s="23"/>
      <c r="B311" s="23"/>
      <c r="C311" s="23"/>
      <c r="D311" s="23"/>
      <c r="E311" s="2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5.75" customHeight="1">
      <c r="A312" s="23"/>
      <c r="B312" s="23"/>
      <c r="C312" s="23"/>
      <c r="D312" s="23"/>
      <c r="E312" s="2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5.75" customHeight="1">
      <c r="A313" s="23"/>
      <c r="B313" s="23"/>
      <c r="C313" s="23"/>
      <c r="D313" s="23"/>
      <c r="E313" s="2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5.75" customHeight="1">
      <c r="A314" s="23"/>
      <c r="B314" s="23"/>
      <c r="C314" s="23"/>
      <c r="D314" s="23"/>
      <c r="E314" s="2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5.75" customHeight="1">
      <c r="A315" s="23"/>
      <c r="B315" s="23"/>
      <c r="C315" s="23"/>
      <c r="D315" s="23"/>
      <c r="E315" s="2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5.75" customHeight="1">
      <c r="A316" s="23"/>
      <c r="B316" s="23"/>
      <c r="C316" s="23"/>
      <c r="D316" s="23"/>
      <c r="E316" s="2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5.75" customHeight="1">
      <c r="A317" s="23"/>
      <c r="B317" s="23"/>
      <c r="C317" s="23"/>
      <c r="D317" s="23"/>
      <c r="E317" s="2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5.75" customHeight="1">
      <c r="A318" s="23"/>
      <c r="B318" s="23"/>
      <c r="C318" s="23"/>
      <c r="D318" s="23"/>
      <c r="E318" s="2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5.75" customHeight="1">
      <c r="A319" s="23"/>
      <c r="B319" s="23"/>
      <c r="C319" s="23"/>
      <c r="D319" s="23"/>
      <c r="E319" s="2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5.75" customHeight="1">
      <c r="A320" s="23"/>
      <c r="B320" s="23"/>
      <c r="C320" s="23"/>
      <c r="D320" s="23"/>
      <c r="E320" s="2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5.75" customHeight="1">
      <c r="A321" s="23"/>
      <c r="B321" s="23"/>
      <c r="C321" s="23"/>
      <c r="D321" s="23"/>
      <c r="E321" s="2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5.75" customHeight="1">
      <c r="A322" s="23"/>
      <c r="B322" s="23"/>
      <c r="C322" s="23"/>
      <c r="D322" s="23"/>
      <c r="E322" s="2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5.75" customHeight="1">
      <c r="A323" s="23"/>
      <c r="B323" s="23"/>
      <c r="C323" s="23"/>
      <c r="D323" s="23"/>
      <c r="E323" s="2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5.75" customHeight="1">
      <c r="A324" s="23"/>
      <c r="B324" s="23"/>
      <c r="C324" s="23"/>
      <c r="D324" s="23"/>
      <c r="E324" s="2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5.75" customHeight="1">
      <c r="A325" s="23"/>
      <c r="B325" s="23"/>
      <c r="C325" s="23"/>
      <c r="D325" s="23"/>
      <c r="E325" s="2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5.75" customHeight="1">
      <c r="A326" s="23"/>
      <c r="B326" s="23"/>
      <c r="C326" s="23"/>
      <c r="D326" s="23"/>
      <c r="E326" s="2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5.75" customHeight="1">
      <c r="A327" s="23"/>
      <c r="B327" s="23"/>
      <c r="C327" s="23"/>
      <c r="D327" s="23"/>
      <c r="E327" s="2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5.75" customHeight="1">
      <c r="A328" s="23"/>
      <c r="B328" s="23"/>
      <c r="C328" s="23"/>
      <c r="D328" s="23"/>
      <c r="E328" s="2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:24" ht="15.75" customHeight="1">
      <c r="A329" s="23"/>
      <c r="B329" s="23"/>
      <c r="C329" s="23"/>
      <c r="D329" s="23"/>
      <c r="E329" s="2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1:24" ht="15.75" customHeight="1">
      <c r="A330" s="23"/>
      <c r="B330" s="23"/>
      <c r="C330" s="23"/>
      <c r="D330" s="23"/>
      <c r="E330" s="2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1:24" ht="15.75" customHeight="1">
      <c r="A331" s="23"/>
      <c r="B331" s="23"/>
      <c r="C331" s="23"/>
      <c r="D331" s="23"/>
      <c r="E331" s="2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1:24" ht="15.75" customHeight="1">
      <c r="A332" s="23"/>
      <c r="B332" s="23"/>
      <c r="C332" s="23"/>
      <c r="D332" s="23"/>
      <c r="E332" s="2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1:24" ht="15.75" customHeight="1">
      <c r="A333" s="23"/>
      <c r="B333" s="23"/>
      <c r="C333" s="23"/>
      <c r="D333" s="23"/>
      <c r="E333" s="2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1:24" ht="15.75" customHeight="1">
      <c r="A334" s="23"/>
      <c r="B334" s="23"/>
      <c r="C334" s="23"/>
      <c r="D334" s="23"/>
      <c r="E334" s="2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1:24" ht="15.75" customHeight="1">
      <c r="A335" s="23"/>
      <c r="B335" s="23"/>
      <c r="C335" s="23"/>
      <c r="D335" s="23"/>
      <c r="E335" s="2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1:24" ht="15.75" customHeight="1">
      <c r="A336" s="23"/>
      <c r="B336" s="23"/>
      <c r="C336" s="23"/>
      <c r="D336" s="23"/>
      <c r="E336" s="2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1:24" ht="15.75" customHeight="1">
      <c r="A337" s="23"/>
      <c r="B337" s="23"/>
      <c r="C337" s="23"/>
      <c r="D337" s="23"/>
      <c r="E337" s="2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1:24" ht="15.75" customHeight="1">
      <c r="A338" s="23"/>
      <c r="B338" s="23"/>
      <c r="C338" s="23"/>
      <c r="D338" s="23"/>
      <c r="E338" s="2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1:24" ht="15.75" customHeight="1">
      <c r="A339" s="23"/>
      <c r="B339" s="23"/>
      <c r="C339" s="23"/>
      <c r="D339" s="23"/>
      <c r="E339" s="2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1:24" ht="15.75" customHeight="1">
      <c r="A340" s="23"/>
      <c r="B340" s="23"/>
      <c r="C340" s="23"/>
      <c r="D340" s="23"/>
      <c r="E340" s="2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1:24" ht="15.75" customHeight="1">
      <c r="A341" s="23"/>
      <c r="B341" s="23"/>
      <c r="C341" s="23"/>
      <c r="D341" s="23"/>
      <c r="E341" s="2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1:24" ht="15.75" customHeight="1">
      <c r="A342" s="23"/>
      <c r="B342" s="23"/>
      <c r="C342" s="23"/>
      <c r="D342" s="23"/>
      <c r="E342" s="2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1:24" ht="15.75" customHeight="1">
      <c r="A343" s="23"/>
      <c r="B343" s="23"/>
      <c r="C343" s="23"/>
      <c r="D343" s="23"/>
      <c r="E343" s="2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1:24" ht="15.75" customHeight="1">
      <c r="A344" s="23"/>
      <c r="B344" s="23"/>
      <c r="C344" s="23"/>
      <c r="D344" s="23"/>
      <c r="E344" s="2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1:24" ht="15.75" customHeight="1">
      <c r="A345" s="23"/>
      <c r="B345" s="23"/>
      <c r="C345" s="23"/>
      <c r="D345" s="23"/>
      <c r="E345" s="2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1:24" ht="15.75" customHeight="1">
      <c r="A346" s="23"/>
      <c r="B346" s="23"/>
      <c r="C346" s="23"/>
      <c r="D346" s="23"/>
      <c r="E346" s="2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1:24" ht="15.75" customHeight="1">
      <c r="A347" s="23"/>
      <c r="B347" s="23"/>
      <c r="C347" s="23"/>
      <c r="D347" s="23"/>
      <c r="E347" s="2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1:24" ht="15.75" customHeight="1">
      <c r="A348" s="23"/>
      <c r="B348" s="23"/>
      <c r="C348" s="23"/>
      <c r="D348" s="23"/>
      <c r="E348" s="2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1:24" ht="15.75" customHeight="1">
      <c r="A349" s="23"/>
      <c r="B349" s="23"/>
      <c r="C349" s="23"/>
      <c r="D349" s="23"/>
      <c r="E349" s="2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1:24" ht="15.75" customHeight="1">
      <c r="A350" s="23"/>
      <c r="B350" s="23"/>
      <c r="C350" s="23"/>
      <c r="D350" s="23"/>
      <c r="E350" s="2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1:24" ht="15.75" customHeight="1">
      <c r="A351" s="23"/>
      <c r="B351" s="23"/>
      <c r="C351" s="23"/>
      <c r="D351" s="23"/>
      <c r="E351" s="2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1:24" ht="15.75" customHeight="1">
      <c r="A352" s="23"/>
      <c r="B352" s="23"/>
      <c r="C352" s="23"/>
      <c r="D352" s="23"/>
      <c r="E352" s="2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1:24" ht="15.75" customHeight="1">
      <c r="A353" s="23"/>
      <c r="B353" s="23"/>
      <c r="C353" s="23"/>
      <c r="D353" s="23"/>
      <c r="E353" s="2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1:24" ht="15.75" customHeight="1">
      <c r="A354" s="23"/>
      <c r="B354" s="23"/>
      <c r="C354" s="23"/>
      <c r="D354" s="23"/>
      <c r="E354" s="2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1:24" ht="15.75" customHeight="1">
      <c r="A355" s="23"/>
      <c r="B355" s="23"/>
      <c r="C355" s="23"/>
      <c r="D355" s="23"/>
      <c r="E355" s="2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1:24" ht="15.75" customHeight="1">
      <c r="A356" s="23"/>
      <c r="B356" s="23"/>
      <c r="C356" s="23"/>
      <c r="D356" s="23"/>
      <c r="E356" s="2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1:24" ht="15.75" customHeight="1">
      <c r="A357" s="23"/>
      <c r="B357" s="23"/>
      <c r="C357" s="23"/>
      <c r="D357" s="23"/>
      <c r="E357" s="2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1:24" ht="15.75" customHeight="1">
      <c r="A358" s="23"/>
      <c r="B358" s="23"/>
      <c r="C358" s="23"/>
      <c r="D358" s="23"/>
      <c r="E358" s="2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1:24" ht="15.75" customHeight="1">
      <c r="A359" s="23"/>
      <c r="B359" s="23"/>
      <c r="C359" s="23"/>
      <c r="D359" s="23"/>
      <c r="E359" s="2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1:24" ht="15.75" customHeight="1">
      <c r="A360" s="23"/>
      <c r="B360" s="23"/>
      <c r="C360" s="23"/>
      <c r="D360" s="23"/>
      <c r="E360" s="2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1:24" ht="15.75" customHeight="1">
      <c r="A361" s="23"/>
      <c r="B361" s="23"/>
      <c r="C361" s="23"/>
      <c r="D361" s="23"/>
      <c r="E361" s="2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1:24" ht="15.75" customHeight="1">
      <c r="A362" s="23"/>
      <c r="B362" s="23"/>
      <c r="C362" s="23"/>
      <c r="D362" s="23"/>
      <c r="E362" s="2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1:24" ht="15.75" customHeight="1">
      <c r="A363" s="23"/>
      <c r="B363" s="23"/>
      <c r="C363" s="23"/>
      <c r="D363" s="23"/>
      <c r="E363" s="2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1:24" ht="15.75" customHeight="1">
      <c r="A364" s="23"/>
      <c r="B364" s="23"/>
      <c r="C364" s="23"/>
      <c r="D364" s="23"/>
      <c r="E364" s="2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1:24" ht="15.75" customHeight="1">
      <c r="A365" s="23"/>
      <c r="B365" s="23"/>
      <c r="C365" s="23"/>
      <c r="D365" s="23"/>
      <c r="E365" s="2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1:24" ht="15.75" customHeight="1">
      <c r="A366" s="23"/>
      <c r="B366" s="23"/>
      <c r="C366" s="23"/>
      <c r="D366" s="23"/>
      <c r="E366" s="2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1:24" ht="15.75" customHeight="1">
      <c r="A367" s="23"/>
      <c r="B367" s="23"/>
      <c r="C367" s="23"/>
      <c r="D367" s="23"/>
      <c r="E367" s="2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1:24" ht="15.75" customHeight="1">
      <c r="A368" s="23"/>
      <c r="B368" s="23"/>
      <c r="C368" s="23"/>
      <c r="D368" s="23"/>
      <c r="E368" s="2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1:24" ht="15.75" customHeight="1">
      <c r="A369" s="23"/>
      <c r="B369" s="23"/>
      <c r="C369" s="23"/>
      <c r="D369" s="23"/>
      <c r="E369" s="2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1:24" ht="15.75" customHeight="1">
      <c r="A370" s="23"/>
      <c r="B370" s="23"/>
      <c r="C370" s="23"/>
      <c r="D370" s="23"/>
      <c r="E370" s="2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1:24" ht="15.75" customHeight="1">
      <c r="A371" s="23"/>
      <c r="B371" s="23"/>
      <c r="C371" s="23"/>
      <c r="D371" s="23"/>
      <c r="E371" s="2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1:24" ht="15.75" customHeight="1">
      <c r="A372" s="23"/>
      <c r="B372" s="23"/>
      <c r="C372" s="23"/>
      <c r="D372" s="23"/>
      <c r="E372" s="2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1:24" ht="15.75" customHeight="1">
      <c r="A373" s="23"/>
      <c r="B373" s="23"/>
      <c r="C373" s="23"/>
      <c r="D373" s="23"/>
      <c r="E373" s="2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1:24" ht="15.75" customHeight="1">
      <c r="A374" s="23"/>
      <c r="B374" s="23"/>
      <c r="C374" s="23"/>
      <c r="D374" s="23"/>
      <c r="E374" s="2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1:24" ht="15.75" customHeight="1">
      <c r="A375" s="23"/>
      <c r="B375" s="23"/>
      <c r="C375" s="23"/>
      <c r="D375" s="23"/>
      <c r="E375" s="2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1:24" ht="15.75" customHeight="1">
      <c r="A376" s="23"/>
      <c r="B376" s="23"/>
      <c r="C376" s="23"/>
      <c r="D376" s="23"/>
      <c r="E376" s="2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1:24" ht="15.75" customHeight="1">
      <c r="A377" s="23"/>
      <c r="B377" s="23"/>
      <c r="C377" s="23"/>
      <c r="D377" s="23"/>
      <c r="E377" s="2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1:24" ht="15.75" customHeight="1">
      <c r="A378" s="23"/>
      <c r="B378" s="23"/>
      <c r="C378" s="23"/>
      <c r="D378" s="23"/>
      <c r="E378" s="2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1:24" ht="15.75" customHeight="1">
      <c r="A379" s="23"/>
      <c r="B379" s="23"/>
      <c r="C379" s="23"/>
      <c r="D379" s="23"/>
      <c r="E379" s="2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1:24" ht="15.75" customHeight="1">
      <c r="A380" s="23"/>
      <c r="B380" s="23"/>
      <c r="C380" s="23"/>
      <c r="D380" s="23"/>
      <c r="E380" s="2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1:24" ht="15.75" customHeight="1">
      <c r="A381" s="23"/>
      <c r="B381" s="23"/>
      <c r="C381" s="23"/>
      <c r="D381" s="23"/>
      <c r="E381" s="2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4" ht="15.75" customHeight="1">
      <c r="A382" s="23"/>
      <c r="B382" s="23"/>
      <c r="C382" s="23"/>
      <c r="D382" s="23"/>
      <c r="E382" s="2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1:24" ht="15.75" customHeight="1">
      <c r="A383" s="23"/>
      <c r="B383" s="23"/>
      <c r="C383" s="23"/>
      <c r="D383" s="23"/>
      <c r="E383" s="2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1:24" ht="15.75" customHeight="1">
      <c r="A384" s="23"/>
      <c r="B384" s="23"/>
      <c r="C384" s="23"/>
      <c r="D384" s="23"/>
      <c r="E384" s="2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1:24" ht="15.75" customHeight="1">
      <c r="A385" s="23"/>
      <c r="B385" s="23"/>
      <c r="C385" s="23"/>
      <c r="D385" s="23"/>
      <c r="E385" s="2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1:24" ht="15.75" customHeight="1">
      <c r="A386" s="23"/>
      <c r="B386" s="23"/>
      <c r="C386" s="23"/>
      <c r="D386" s="23"/>
      <c r="E386" s="2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1:24" ht="15.75" customHeight="1">
      <c r="A387" s="23"/>
      <c r="B387" s="23"/>
      <c r="C387" s="23"/>
      <c r="D387" s="23"/>
      <c r="E387" s="2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1:24" ht="15.75" customHeight="1">
      <c r="A388" s="23"/>
      <c r="B388" s="23"/>
      <c r="C388" s="23"/>
      <c r="D388" s="23"/>
      <c r="E388" s="2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1:24" ht="15.75" customHeight="1">
      <c r="A389" s="23"/>
      <c r="B389" s="23"/>
      <c r="C389" s="23"/>
      <c r="D389" s="23"/>
      <c r="E389" s="2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1:24" ht="15.75" customHeight="1">
      <c r="A390" s="23"/>
      <c r="B390" s="23"/>
      <c r="C390" s="23"/>
      <c r="D390" s="23"/>
      <c r="E390" s="2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1:24" ht="15.75" customHeight="1">
      <c r="A391" s="23"/>
      <c r="B391" s="23"/>
      <c r="C391" s="23"/>
      <c r="D391" s="23"/>
      <c r="E391" s="2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1:24" ht="15.75" customHeight="1">
      <c r="A392" s="23"/>
      <c r="B392" s="23"/>
      <c r="C392" s="23"/>
      <c r="D392" s="23"/>
      <c r="E392" s="2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1:24" ht="15.75" customHeight="1">
      <c r="A393" s="23"/>
      <c r="B393" s="23"/>
      <c r="C393" s="23"/>
      <c r="D393" s="23"/>
      <c r="E393" s="2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1:24" ht="15.75" customHeight="1">
      <c r="A394" s="23"/>
      <c r="B394" s="23"/>
      <c r="C394" s="23"/>
      <c r="D394" s="23"/>
      <c r="E394" s="2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1:24" ht="15.75" customHeight="1">
      <c r="A395" s="23"/>
      <c r="B395" s="23"/>
      <c r="C395" s="23"/>
      <c r="D395" s="23"/>
      <c r="E395" s="2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1:24" ht="15.75" customHeight="1">
      <c r="A396" s="23"/>
      <c r="B396" s="23"/>
      <c r="C396" s="23"/>
      <c r="D396" s="23"/>
      <c r="E396" s="2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1:24" ht="15.75" customHeight="1">
      <c r="A397" s="23"/>
      <c r="B397" s="23"/>
      <c r="C397" s="23"/>
      <c r="D397" s="23"/>
      <c r="E397" s="2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1:24" ht="15.75" customHeight="1">
      <c r="A398" s="23"/>
      <c r="B398" s="23"/>
      <c r="C398" s="23"/>
      <c r="D398" s="23"/>
      <c r="E398" s="2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4" ht="15.75" customHeight="1">
      <c r="A399" s="23"/>
      <c r="B399" s="23"/>
      <c r="C399" s="23"/>
      <c r="D399" s="23"/>
      <c r="E399" s="2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4" ht="15.75" customHeight="1">
      <c r="A400" s="23"/>
      <c r="B400" s="23"/>
      <c r="C400" s="23"/>
      <c r="D400" s="23"/>
      <c r="E400" s="2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1:24" ht="15.75" customHeight="1">
      <c r="A401" s="23"/>
      <c r="B401" s="23"/>
      <c r="C401" s="23"/>
      <c r="D401" s="23"/>
      <c r="E401" s="2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1:24" ht="15.75" customHeight="1">
      <c r="A402" s="23"/>
      <c r="B402" s="23"/>
      <c r="C402" s="23"/>
      <c r="D402" s="23"/>
      <c r="E402" s="2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1:24" ht="15.75" customHeight="1">
      <c r="A403" s="23"/>
      <c r="B403" s="23"/>
      <c r="C403" s="23"/>
      <c r="D403" s="23"/>
      <c r="E403" s="2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1:24" ht="15.75" customHeight="1">
      <c r="A404" s="23"/>
      <c r="B404" s="23"/>
      <c r="C404" s="23"/>
      <c r="D404" s="23"/>
      <c r="E404" s="2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1:24" ht="15.75" customHeight="1">
      <c r="A405" s="23"/>
      <c r="B405" s="23"/>
      <c r="C405" s="23"/>
      <c r="D405" s="23"/>
      <c r="E405" s="2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1:24" ht="15.75" customHeight="1">
      <c r="A406" s="23"/>
      <c r="B406" s="23"/>
      <c r="C406" s="23"/>
      <c r="D406" s="23"/>
      <c r="E406" s="2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1:24" ht="15.75" customHeight="1">
      <c r="A407" s="23"/>
      <c r="B407" s="23"/>
      <c r="C407" s="23"/>
      <c r="D407" s="23"/>
      <c r="E407" s="2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1:24" ht="15.75" customHeight="1">
      <c r="A408" s="23"/>
      <c r="B408" s="23"/>
      <c r="C408" s="23"/>
      <c r="D408" s="23"/>
      <c r="E408" s="2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1:24" ht="15.75" customHeight="1">
      <c r="A409" s="23"/>
      <c r="B409" s="23"/>
      <c r="C409" s="23"/>
      <c r="D409" s="23"/>
      <c r="E409" s="2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1:24" ht="15.75" customHeight="1">
      <c r="A410" s="23"/>
      <c r="B410" s="23"/>
      <c r="C410" s="23"/>
      <c r="D410" s="23"/>
      <c r="E410" s="2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1:24" ht="15.75" customHeight="1">
      <c r="A411" s="23"/>
      <c r="B411" s="23"/>
      <c r="C411" s="23"/>
      <c r="D411" s="23"/>
      <c r="E411" s="2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1:24" ht="15.75" customHeight="1">
      <c r="A412" s="23"/>
      <c r="B412" s="23"/>
      <c r="C412" s="23"/>
      <c r="D412" s="23"/>
      <c r="E412" s="2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1:24" ht="15.75" customHeight="1">
      <c r="A413" s="23"/>
      <c r="B413" s="23"/>
      <c r="C413" s="23"/>
      <c r="D413" s="23"/>
      <c r="E413" s="2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1:24" ht="15.75" customHeight="1">
      <c r="A414" s="23"/>
      <c r="B414" s="23"/>
      <c r="C414" s="23"/>
      <c r="D414" s="23"/>
      <c r="E414" s="2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1:24" ht="15.75" customHeight="1">
      <c r="A415" s="23"/>
      <c r="B415" s="23"/>
      <c r="C415" s="23"/>
      <c r="D415" s="23"/>
      <c r="E415" s="2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4" ht="15.75" customHeight="1">
      <c r="A416" s="23"/>
      <c r="B416" s="23"/>
      <c r="C416" s="23"/>
      <c r="D416" s="23"/>
      <c r="E416" s="2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1:24" ht="15.75" customHeight="1">
      <c r="A417" s="23"/>
      <c r="B417" s="23"/>
      <c r="C417" s="23"/>
      <c r="D417" s="23"/>
      <c r="E417" s="2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1:24" ht="15.75" customHeight="1">
      <c r="A418" s="23"/>
      <c r="B418" s="23"/>
      <c r="C418" s="23"/>
      <c r="D418" s="23"/>
      <c r="E418" s="2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1:24" ht="15.75" customHeight="1">
      <c r="A419" s="23"/>
      <c r="B419" s="23"/>
      <c r="C419" s="23"/>
      <c r="D419" s="23"/>
      <c r="E419" s="2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1:24" ht="15.75" customHeight="1">
      <c r="A420" s="23"/>
      <c r="B420" s="23"/>
      <c r="C420" s="23"/>
      <c r="D420" s="23"/>
      <c r="E420" s="2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1:24" ht="15.75" customHeight="1">
      <c r="A421" s="23"/>
      <c r="B421" s="23"/>
      <c r="C421" s="23"/>
      <c r="D421" s="23"/>
      <c r="E421" s="2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1:24" ht="15.75" customHeight="1">
      <c r="A422" s="23"/>
      <c r="B422" s="23"/>
      <c r="C422" s="23"/>
      <c r="D422" s="23"/>
      <c r="E422" s="2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1:24" ht="15.75" customHeight="1">
      <c r="A423" s="23"/>
      <c r="B423" s="23"/>
      <c r="C423" s="23"/>
      <c r="D423" s="23"/>
      <c r="E423" s="2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1:24" ht="15.75" customHeight="1">
      <c r="A424" s="23"/>
      <c r="B424" s="23"/>
      <c r="C424" s="23"/>
      <c r="D424" s="23"/>
      <c r="E424" s="2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1:24" ht="15.75" customHeight="1">
      <c r="A425" s="23"/>
      <c r="B425" s="23"/>
      <c r="C425" s="23"/>
      <c r="D425" s="23"/>
      <c r="E425" s="2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1:24" ht="15.75" customHeight="1">
      <c r="A426" s="23"/>
      <c r="B426" s="23"/>
      <c r="C426" s="23"/>
      <c r="D426" s="23"/>
      <c r="E426" s="2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1:24" ht="15.75" customHeight="1">
      <c r="A427" s="23"/>
      <c r="B427" s="23"/>
      <c r="C427" s="23"/>
      <c r="D427" s="23"/>
      <c r="E427" s="2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1:24" ht="15.75" customHeight="1">
      <c r="A428" s="23"/>
      <c r="B428" s="23"/>
      <c r="C428" s="23"/>
      <c r="D428" s="23"/>
      <c r="E428" s="2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1:24" ht="15.75" customHeight="1">
      <c r="A429" s="23"/>
      <c r="B429" s="23"/>
      <c r="C429" s="23"/>
      <c r="D429" s="23"/>
      <c r="E429" s="2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1:24" ht="15.75" customHeight="1">
      <c r="A430" s="23"/>
      <c r="B430" s="23"/>
      <c r="C430" s="23"/>
      <c r="D430" s="23"/>
      <c r="E430" s="2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1:24" ht="15.75" customHeight="1">
      <c r="A431" s="23"/>
      <c r="B431" s="23"/>
      <c r="C431" s="23"/>
      <c r="D431" s="23"/>
      <c r="E431" s="2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1:24" ht="15.75" customHeight="1">
      <c r="A432" s="23"/>
      <c r="B432" s="23"/>
      <c r="C432" s="23"/>
      <c r="D432" s="23"/>
      <c r="E432" s="2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1:24" ht="15.75" customHeight="1">
      <c r="A433" s="23"/>
      <c r="B433" s="23"/>
      <c r="C433" s="23"/>
      <c r="D433" s="23"/>
      <c r="E433" s="2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1:24" ht="15.75" customHeight="1">
      <c r="A434" s="23"/>
      <c r="B434" s="23"/>
      <c r="C434" s="23"/>
      <c r="D434" s="23"/>
      <c r="E434" s="2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1:24" ht="15.75" customHeight="1">
      <c r="A435" s="23"/>
      <c r="B435" s="23"/>
      <c r="C435" s="23"/>
      <c r="D435" s="23"/>
      <c r="E435" s="2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1:24" ht="15.75" customHeight="1">
      <c r="A436" s="23"/>
      <c r="B436" s="23"/>
      <c r="C436" s="23"/>
      <c r="D436" s="23"/>
      <c r="E436" s="2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1:24" ht="15.75" customHeight="1">
      <c r="A437" s="23"/>
      <c r="B437" s="23"/>
      <c r="C437" s="23"/>
      <c r="D437" s="23"/>
      <c r="E437" s="2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1:24" ht="15.75" customHeight="1">
      <c r="A438" s="23"/>
      <c r="B438" s="23"/>
      <c r="C438" s="23"/>
      <c r="D438" s="23"/>
      <c r="E438" s="2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1:24" ht="15.75" customHeight="1">
      <c r="A439" s="23"/>
      <c r="B439" s="23"/>
      <c r="C439" s="23"/>
      <c r="D439" s="23"/>
      <c r="E439" s="2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1:24" ht="15.75" customHeight="1">
      <c r="A440" s="23"/>
      <c r="B440" s="23"/>
      <c r="C440" s="23"/>
      <c r="D440" s="23"/>
      <c r="E440" s="2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1:24" ht="15.75" customHeight="1">
      <c r="A441" s="23"/>
      <c r="B441" s="23"/>
      <c r="C441" s="23"/>
      <c r="D441" s="23"/>
      <c r="E441" s="2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1:24" ht="15.75" customHeight="1">
      <c r="A442" s="23"/>
      <c r="B442" s="23"/>
      <c r="C442" s="23"/>
      <c r="D442" s="23"/>
      <c r="E442" s="2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1:24" ht="15.75" customHeight="1">
      <c r="A443" s="23"/>
      <c r="B443" s="23"/>
      <c r="C443" s="23"/>
      <c r="D443" s="23"/>
      <c r="E443" s="2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1:24" ht="15.75" customHeight="1">
      <c r="A444" s="23"/>
      <c r="B444" s="23"/>
      <c r="C444" s="23"/>
      <c r="D444" s="23"/>
      <c r="E444" s="2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1:24" ht="15.75" customHeight="1">
      <c r="A445" s="23"/>
      <c r="B445" s="23"/>
      <c r="C445" s="23"/>
      <c r="D445" s="23"/>
      <c r="E445" s="2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1:24" ht="15.75" customHeight="1">
      <c r="A446" s="23"/>
      <c r="B446" s="23"/>
      <c r="C446" s="23"/>
      <c r="D446" s="23"/>
      <c r="E446" s="2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1:24" ht="15.75" customHeight="1">
      <c r="A447" s="23"/>
      <c r="B447" s="23"/>
      <c r="C447" s="23"/>
      <c r="D447" s="23"/>
      <c r="E447" s="2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1:24" ht="15.75" customHeight="1">
      <c r="A448" s="23"/>
      <c r="B448" s="23"/>
      <c r="C448" s="23"/>
      <c r="D448" s="23"/>
      <c r="E448" s="2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1:24" ht="15.75" customHeight="1">
      <c r="A449" s="23"/>
      <c r="B449" s="23"/>
      <c r="C449" s="23"/>
      <c r="D449" s="23"/>
      <c r="E449" s="2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1:24" ht="15.75" customHeight="1">
      <c r="A450" s="23"/>
      <c r="B450" s="23"/>
      <c r="C450" s="23"/>
      <c r="D450" s="23"/>
      <c r="E450" s="2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1:24" ht="15.75" customHeight="1">
      <c r="A451" s="23"/>
      <c r="B451" s="23"/>
      <c r="C451" s="23"/>
      <c r="D451" s="23"/>
      <c r="E451" s="2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1:24" ht="15.75" customHeight="1">
      <c r="A452" s="23"/>
      <c r="B452" s="23"/>
      <c r="C452" s="23"/>
      <c r="D452" s="23"/>
      <c r="E452" s="2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1:24" ht="15.75" customHeight="1">
      <c r="A453" s="23"/>
      <c r="B453" s="23"/>
      <c r="C453" s="23"/>
      <c r="D453" s="23"/>
      <c r="E453" s="2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1:24" ht="15.75" customHeight="1">
      <c r="A454" s="23"/>
      <c r="B454" s="23"/>
      <c r="C454" s="23"/>
      <c r="D454" s="23"/>
      <c r="E454" s="2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1:24" ht="15.75" customHeight="1">
      <c r="A455" s="23"/>
      <c r="B455" s="23"/>
      <c r="C455" s="23"/>
      <c r="D455" s="23"/>
      <c r="E455" s="2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1:24" ht="15.75" customHeight="1">
      <c r="A456" s="23"/>
      <c r="B456" s="23"/>
      <c r="C456" s="23"/>
      <c r="D456" s="23"/>
      <c r="E456" s="2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1:24" ht="15.75" customHeight="1">
      <c r="A457" s="23"/>
      <c r="B457" s="23"/>
      <c r="C457" s="23"/>
      <c r="D457" s="23"/>
      <c r="E457" s="2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1:24" ht="15.75" customHeight="1">
      <c r="A458" s="23"/>
      <c r="B458" s="23"/>
      <c r="C458" s="23"/>
      <c r="D458" s="23"/>
      <c r="E458" s="2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1:24" ht="15.75" customHeight="1">
      <c r="A459" s="23"/>
      <c r="B459" s="23"/>
      <c r="C459" s="23"/>
      <c r="D459" s="23"/>
      <c r="E459" s="2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1:24" ht="15.75" customHeight="1">
      <c r="A460" s="23"/>
      <c r="B460" s="23"/>
      <c r="C460" s="23"/>
      <c r="D460" s="23"/>
      <c r="E460" s="2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1:24" ht="15.75" customHeight="1">
      <c r="A461" s="23"/>
      <c r="B461" s="23"/>
      <c r="C461" s="23"/>
      <c r="D461" s="23"/>
      <c r="E461" s="2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1:24" ht="15.75" customHeight="1">
      <c r="A462" s="23"/>
      <c r="B462" s="23"/>
      <c r="C462" s="23"/>
      <c r="D462" s="23"/>
      <c r="E462" s="2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1:24" ht="15.75" customHeight="1">
      <c r="A463" s="23"/>
      <c r="B463" s="23"/>
      <c r="C463" s="23"/>
      <c r="D463" s="23"/>
      <c r="E463" s="2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1:24" ht="15.75" customHeight="1">
      <c r="A464" s="23"/>
      <c r="B464" s="23"/>
      <c r="C464" s="23"/>
      <c r="D464" s="23"/>
      <c r="E464" s="2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1:24" ht="15.75" customHeight="1">
      <c r="A465" s="23"/>
      <c r="B465" s="23"/>
      <c r="C465" s="23"/>
      <c r="D465" s="23"/>
      <c r="E465" s="2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1:24" ht="15.75" customHeight="1">
      <c r="A466" s="23"/>
      <c r="B466" s="23"/>
      <c r="C466" s="23"/>
      <c r="D466" s="23"/>
      <c r="E466" s="2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1:24" ht="15.75" customHeight="1">
      <c r="A467" s="23"/>
      <c r="B467" s="23"/>
      <c r="C467" s="23"/>
      <c r="D467" s="23"/>
      <c r="E467" s="2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1:24" ht="15.75" customHeight="1">
      <c r="A468" s="23"/>
      <c r="B468" s="23"/>
      <c r="C468" s="23"/>
      <c r="D468" s="23"/>
      <c r="E468" s="2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1:24" ht="15.75" customHeight="1">
      <c r="A469" s="23"/>
      <c r="B469" s="23"/>
      <c r="C469" s="23"/>
      <c r="D469" s="23"/>
      <c r="E469" s="2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1:24" ht="15.75" customHeight="1">
      <c r="A470" s="23"/>
      <c r="B470" s="23"/>
      <c r="C470" s="23"/>
      <c r="D470" s="23"/>
      <c r="E470" s="2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1:24" ht="15.75" customHeight="1">
      <c r="A471" s="23"/>
      <c r="B471" s="23"/>
      <c r="C471" s="23"/>
      <c r="D471" s="23"/>
      <c r="E471" s="2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1:24" ht="15.75" customHeight="1">
      <c r="A472" s="23"/>
      <c r="B472" s="23"/>
      <c r="C472" s="23"/>
      <c r="D472" s="23"/>
      <c r="E472" s="2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1:24" ht="15.75" customHeight="1">
      <c r="A473" s="23"/>
      <c r="B473" s="23"/>
      <c r="C473" s="23"/>
      <c r="D473" s="23"/>
      <c r="E473" s="2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1:24" ht="15.75" customHeight="1">
      <c r="A474" s="23"/>
      <c r="B474" s="23"/>
      <c r="C474" s="23"/>
      <c r="D474" s="23"/>
      <c r="E474" s="2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1:24" ht="15.75" customHeight="1">
      <c r="A475" s="23"/>
      <c r="B475" s="23"/>
      <c r="C475" s="23"/>
      <c r="D475" s="23"/>
      <c r="E475" s="2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1:24" ht="15.75" customHeight="1">
      <c r="A476" s="23"/>
      <c r="B476" s="23"/>
      <c r="C476" s="23"/>
      <c r="D476" s="23"/>
      <c r="E476" s="2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1:24" ht="15.75" customHeight="1">
      <c r="A477" s="23"/>
      <c r="B477" s="23"/>
      <c r="C477" s="23"/>
      <c r="D477" s="23"/>
      <c r="E477" s="2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1:24" ht="15.75" customHeight="1">
      <c r="A478" s="23"/>
      <c r="B478" s="23"/>
      <c r="C478" s="23"/>
      <c r="D478" s="23"/>
      <c r="E478" s="2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1:24" ht="15.75" customHeight="1">
      <c r="A479" s="23"/>
      <c r="B479" s="23"/>
      <c r="C479" s="23"/>
      <c r="D479" s="23"/>
      <c r="E479" s="2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1:24" ht="15.75" customHeight="1">
      <c r="A480" s="23"/>
      <c r="B480" s="23"/>
      <c r="C480" s="23"/>
      <c r="D480" s="23"/>
      <c r="E480" s="2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1:24" ht="15.75" customHeight="1">
      <c r="A481" s="23"/>
      <c r="B481" s="23"/>
      <c r="C481" s="23"/>
      <c r="D481" s="23"/>
      <c r="E481" s="2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1:24" ht="15.75" customHeight="1">
      <c r="A482" s="23"/>
      <c r="B482" s="23"/>
      <c r="C482" s="23"/>
      <c r="D482" s="23"/>
      <c r="E482" s="2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1:24" ht="15.75" customHeight="1">
      <c r="A483" s="23"/>
      <c r="B483" s="23"/>
      <c r="C483" s="23"/>
      <c r="D483" s="23"/>
      <c r="E483" s="2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1:24" ht="15.75" customHeight="1">
      <c r="A484" s="23"/>
      <c r="B484" s="23"/>
      <c r="C484" s="23"/>
      <c r="D484" s="23"/>
      <c r="E484" s="2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1:24" ht="15.75" customHeight="1">
      <c r="A485" s="23"/>
      <c r="B485" s="23"/>
      <c r="C485" s="23"/>
      <c r="D485" s="23"/>
      <c r="E485" s="2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1:24" ht="15.75" customHeight="1">
      <c r="A486" s="23"/>
      <c r="B486" s="23"/>
      <c r="C486" s="23"/>
      <c r="D486" s="23"/>
      <c r="E486" s="2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1:24" ht="15.75" customHeight="1">
      <c r="A487" s="23"/>
      <c r="B487" s="23"/>
      <c r="C487" s="23"/>
      <c r="D487" s="23"/>
      <c r="E487" s="2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1:24" ht="15.75" customHeight="1">
      <c r="A488" s="23"/>
      <c r="B488" s="23"/>
      <c r="C488" s="23"/>
      <c r="D488" s="23"/>
      <c r="E488" s="2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1:24" ht="15.75" customHeight="1">
      <c r="A489" s="23"/>
      <c r="B489" s="23"/>
      <c r="C489" s="23"/>
      <c r="D489" s="23"/>
      <c r="E489" s="2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1:24" ht="15.75" customHeight="1">
      <c r="A490" s="23"/>
      <c r="B490" s="23"/>
      <c r="C490" s="23"/>
      <c r="D490" s="23"/>
      <c r="E490" s="2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1:24" ht="15.75" customHeight="1">
      <c r="A491" s="23"/>
      <c r="B491" s="23"/>
      <c r="C491" s="23"/>
      <c r="D491" s="23"/>
      <c r="E491" s="2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1:24" ht="15.75" customHeight="1">
      <c r="A492" s="23"/>
      <c r="B492" s="23"/>
      <c r="C492" s="23"/>
      <c r="D492" s="23"/>
      <c r="E492" s="2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1:24" ht="15.75" customHeight="1">
      <c r="A493" s="23"/>
      <c r="B493" s="23"/>
      <c r="C493" s="23"/>
      <c r="D493" s="23"/>
      <c r="E493" s="2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1:24" ht="15.75" customHeight="1">
      <c r="A494" s="23"/>
      <c r="B494" s="23"/>
      <c r="C494" s="23"/>
      <c r="D494" s="23"/>
      <c r="E494" s="2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1:24" ht="15.75" customHeight="1">
      <c r="A495" s="23"/>
      <c r="B495" s="23"/>
      <c r="C495" s="23"/>
      <c r="D495" s="23"/>
      <c r="E495" s="2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1:24" ht="15.75" customHeight="1">
      <c r="A496" s="23"/>
      <c r="B496" s="23"/>
      <c r="C496" s="23"/>
      <c r="D496" s="23"/>
      <c r="E496" s="2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1:24" ht="15.75" customHeight="1">
      <c r="A497" s="23"/>
      <c r="B497" s="23"/>
      <c r="C497" s="23"/>
      <c r="D497" s="23"/>
      <c r="E497" s="2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1:24" ht="15.75" customHeight="1">
      <c r="A498" s="23"/>
      <c r="B498" s="23"/>
      <c r="C498" s="23"/>
      <c r="D498" s="23"/>
      <c r="E498" s="2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1:24" ht="15.75" customHeight="1">
      <c r="A499" s="23"/>
      <c r="B499" s="23"/>
      <c r="C499" s="23"/>
      <c r="D499" s="23"/>
      <c r="E499" s="2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1:24" ht="15.75" customHeight="1">
      <c r="A500" s="23"/>
      <c r="B500" s="23"/>
      <c r="C500" s="23"/>
      <c r="D500" s="23"/>
      <c r="E500" s="2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1:24" ht="15.75" customHeight="1">
      <c r="A501" s="23"/>
      <c r="B501" s="23"/>
      <c r="C501" s="23"/>
      <c r="D501" s="23"/>
      <c r="E501" s="2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1:24" ht="15.75" customHeight="1">
      <c r="A502" s="23"/>
      <c r="B502" s="23"/>
      <c r="C502" s="23"/>
      <c r="D502" s="23"/>
      <c r="E502" s="2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1:24" ht="15.75" customHeight="1">
      <c r="A503" s="23"/>
      <c r="B503" s="23"/>
      <c r="C503" s="23"/>
      <c r="D503" s="23"/>
      <c r="E503" s="2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1:24" ht="15.75" customHeight="1">
      <c r="A504" s="23"/>
      <c r="B504" s="23"/>
      <c r="C504" s="23"/>
      <c r="D504" s="23"/>
      <c r="E504" s="2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1:24" ht="15.75" customHeight="1">
      <c r="A505" s="23"/>
      <c r="B505" s="23"/>
      <c r="C505" s="23"/>
      <c r="D505" s="23"/>
      <c r="E505" s="2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1:24" ht="15.75" customHeight="1">
      <c r="A506" s="23"/>
      <c r="B506" s="23"/>
      <c r="C506" s="23"/>
      <c r="D506" s="23"/>
      <c r="E506" s="2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1:24" ht="15.75" customHeight="1">
      <c r="A507" s="23"/>
      <c r="B507" s="23"/>
      <c r="C507" s="23"/>
      <c r="D507" s="23"/>
      <c r="E507" s="2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1:24" ht="15.75" customHeight="1">
      <c r="A508" s="23"/>
      <c r="B508" s="23"/>
      <c r="C508" s="23"/>
      <c r="D508" s="23"/>
      <c r="E508" s="2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1:24" ht="15.75" customHeight="1">
      <c r="A509" s="23"/>
      <c r="B509" s="23"/>
      <c r="C509" s="23"/>
      <c r="D509" s="23"/>
      <c r="E509" s="2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1:24" ht="15.75" customHeight="1">
      <c r="A510" s="23"/>
      <c r="B510" s="23"/>
      <c r="C510" s="23"/>
      <c r="D510" s="23"/>
      <c r="E510" s="2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1:24" ht="15.75" customHeight="1">
      <c r="A511" s="23"/>
      <c r="B511" s="23"/>
      <c r="C511" s="23"/>
      <c r="D511" s="23"/>
      <c r="E511" s="2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1:24" ht="15.75" customHeight="1">
      <c r="A512" s="23"/>
      <c r="B512" s="23"/>
      <c r="C512" s="23"/>
      <c r="D512" s="23"/>
      <c r="E512" s="2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1:24" ht="15.75" customHeight="1">
      <c r="A513" s="23"/>
      <c r="B513" s="23"/>
      <c r="C513" s="23"/>
      <c r="D513" s="23"/>
      <c r="E513" s="2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1:24" ht="15.75" customHeight="1">
      <c r="A514" s="23"/>
      <c r="B514" s="23"/>
      <c r="C514" s="23"/>
      <c r="D514" s="23"/>
      <c r="E514" s="2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1:24" ht="15.75" customHeight="1">
      <c r="A515" s="23"/>
      <c r="B515" s="23"/>
      <c r="C515" s="23"/>
      <c r="D515" s="23"/>
      <c r="E515" s="2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1:24" ht="15.75" customHeight="1">
      <c r="A516" s="23"/>
      <c r="B516" s="23"/>
      <c r="C516" s="23"/>
      <c r="D516" s="23"/>
      <c r="E516" s="2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1:24" ht="15.75" customHeight="1">
      <c r="A517" s="23"/>
      <c r="B517" s="23"/>
      <c r="C517" s="23"/>
      <c r="D517" s="23"/>
      <c r="E517" s="2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1:24" ht="15.75" customHeight="1">
      <c r="A518" s="23"/>
      <c r="B518" s="23"/>
      <c r="C518" s="23"/>
      <c r="D518" s="23"/>
      <c r="E518" s="2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1:24" ht="15.75" customHeight="1">
      <c r="A519" s="23"/>
      <c r="B519" s="23"/>
      <c r="C519" s="23"/>
      <c r="D519" s="23"/>
      <c r="E519" s="2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1:24" ht="15.75" customHeight="1">
      <c r="A520" s="23"/>
      <c r="B520" s="23"/>
      <c r="C520" s="23"/>
      <c r="D520" s="23"/>
      <c r="E520" s="2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1:24" ht="15.75" customHeight="1">
      <c r="A521" s="23"/>
      <c r="B521" s="23"/>
      <c r="C521" s="23"/>
      <c r="D521" s="23"/>
      <c r="E521" s="2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1:24" ht="15.75" customHeight="1">
      <c r="A522" s="23"/>
      <c r="B522" s="23"/>
      <c r="C522" s="23"/>
      <c r="D522" s="23"/>
      <c r="E522" s="2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1:24" ht="15.75" customHeight="1">
      <c r="A523" s="23"/>
      <c r="B523" s="23"/>
      <c r="C523" s="23"/>
      <c r="D523" s="23"/>
      <c r="E523" s="2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1:24" ht="15.75" customHeight="1">
      <c r="A524" s="23"/>
      <c r="B524" s="23"/>
      <c r="C524" s="23"/>
      <c r="D524" s="23"/>
      <c r="E524" s="2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1:24" ht="15.75" customHeight="1">
      <c r="A525" s="23"/>
      <c r="B525" s="23"/>
      <c r="C525" s="23"/>
      <c r="D525" s="23"/>
      <c r="E525" s="2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1:24" ht="15.75" customHeight="1">
      <c r="A526" s="23"/>
      <c r="B526" s="23"/>
      <c r="C526" s="23"/>
      <c r="D526" s="23"/>
      <c r="E526" s="2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1:24" ht="15.75" customHeight="1">
      <c r="A527" s="23"/>
      <c r="B527" s="23"/>
      <c r="C527" s="23"/>
      <c r="D527" s="23"/>
      <c r="E527" s="2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1:24" ht="15.75" customHeight="1">
      <c r="A528" s="23"/>
      <c r="B528" s="23"/>
      <c r="C528" s="23"/>
      <c r="D528" s="23"/>
      <c r="E528" s="2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1:24" ht="15.75" customHeight="1">
      <c r="A529" s="23"/>
      <c r="B529" s="23"/>
      <c r="C529" s="23"/>
      <c r="D529" s="23"/>
      <c r="E529" s="2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1:24" ht="15.75" customHeight="1">
      <c r="A530" s="23"/>
      <c r="B530" s="23"/>
      <c r="C530" s="23"/>
      <c r="D530" s="23"/>
      <c r="E530" s="2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1:24" ht="15.75" customHeight="1">
      <c r="A531" s="23"/>
      <c r="B531" s="23"/>
      <c r="C531" s="23"/>
      <c r="D531" s="23"/>
      <c r="E531" s="2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1:24" ht="15.75" customHeight="1">
      <c r="A532" s="23"/>
      <c r="B532" s="23"/>
      <c r="C532" s="23"/>
      <c r="D532" s="23"/>
      <c r="E532" s="2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1:24" ht="15.75" customHeight="1">
      <c r="A533" s="23"/>
      <c r="B533" s="23"/>
      <c r="C533" s="23"/>
      <c r="D533" s="23"/>
      <c r="E533" s="2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1:24" ht="15.75" customHeight="1">
      <c r="A534" s="23"/>
      <c r="B534" s="23"/>
      <c r="C534" s="23"/>
      <c r="D534" s="23"/>
      <c r="E534" s="24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1:24" ht="15.75" customHeight="1">
      <c r="A535" s="23"/>
      <c r="B535" s="23"/>
      <c r="C535" s="23"/>
      <c r="D535" s="23"/>
      <c r="E535" s="24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1:24" ht="15.75" customHeight="1">
      <c r="A536" s="23"/>
      <c r="B536" s="23"/>
      <c r="C536" s="23"/>
      <c r="D536" s="23"/>
      <c r="E536" s="24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1:24" ht="15.75" customHeight="1">
      <c r="A537" s="23"/>
      <c r="B537" s="23"/>
      <c r="C537" s="23"/>
      <c r="D537" s="23"/>
      <c r="E537" s="24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1:24" ht="15.75" customHeight="1">
      <c r="A538" s="23"/>
      <c r="B538" s="23"/>
      <c r="C538" s="23"/>
      <c r="D538" s="23"/>
      <c r="E538" s="24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1:24" ht="15.75" customHeight="1">
      <c r="A539" s="23"/>
      <c r="B539" s="23"/>
      <c r="C539" s="23"/>
      <c r="D539" s="23"/>
      <c r="E539" s="24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1:24" ht="15.75" customHeight="1">
      <c r="A540" s="23"/>
      <c r="B540" s="23"/>
      <c r="C540" s="23"/>
      <c r="D540" s="23"/>
      <c r="E540" s="24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1:24" ht="15.75" customHeight="1">
      <c r="A541" s="23"/>
      <c r="B541" s="23"/>
      <c r="C541" s="23"/>
      <c r="D541" s="23"/>
      <c r="E541" s="24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1:24" ht="15.75" customHeight="1">
      <c r="A542" s="23"/>
      <c r="B542" s="23"/>
      <c r="C542" s="23"/>
      <c r="D542" s="23"/>
      <c r="E542" s="24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1:24" ht="15.75" customHeight="1">
      <c r="A543" s="23"/>
      <c r="B543" s="23"/>
      <c r="C543" s="23"/>
      <c r="D543" s="23"/>
      <c r="E543" s="24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1:24" ht="15.75" customHeight="1">
      <c r="A544" s="23"/>
      <c r="B544" s="23"/>
      <c r="C544" s="23"/>
      <c r="D544" s="23"/>
      <c r="E544" s="24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1:24" ht="15.75" customHeight="1">
      <c r="A545" s="23"/>
      <c r="B545" s="23"/>
      <c r="C545" s="23"/>
      <c r="D545" s="23"/>
      <c r="E545" s="24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1:24" ht="15.75" customHeight="1">
      <c r="A546" s="23"/>
      <c r="B546" s="23"/>
      <c r="C546" s="23"/>
      <c r="D546" s="23"/>
      <c r="E546" s="24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1:24" ht="15.75" customHeight="1">
      <c r="A547" s="23"/>
      <c r="B547" s="23"/>
      <c r="C547" s="23"/>
      <c r="D547" s="23"/>
      <c r="E547" s="24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1:24" ht="15.75" customHeight="1">
      <c r="A548" s="23"/>
      <c r="B548" s="23"/>
      <c r="C548" s="23"/>
      <c r="D548" s="23"/>
      <c r="E548" s="24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1:24" ht="15.75" customHeight="1">
      <c r="A549" s="23"/>
      <c r="B549" s="23"/>
      <c r="C549" s="23"/>
      <c r="D549" s="23"/>
      <c r="E549" s="24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1:24" ht="15.75" customHeight="1">
      <c r="A550" s="23"/>
      <c r="B550" s="23"/>
      <c r="C550" s="23"/>
      <c r="D550" s="23"/>
      <c r="E550" s="24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1:24" ht="15.75" customHeight="1">
      <c r="A551" s="23"/>
      <c r="B551" s="23"/>
      <c r="C551" s="23"/>
      <c r="D551" s="23"/>
      <c r="E551" s="24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1:24" ht="15.75" customHeight="1">
      <c r="A552" s="23"/>
      <c r="B552" s="23"/>
      <c r="C552" s="23"/>
      <c r="D552" s="23"/>
      <c r="E552" s="24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1:24" ht="15.75" customHeight="1">
      <c r="A553" s="23"/>
      <c r="B553" s="23"/>
      <c r="C553" s="23"/>
      <c r="D553" s="23"/>
      <c r="E553" s="24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1:24" ht="15.75" customHeight="1">
      <c r="A554" s="23"/>
      <c r="B554" s="23"/>
      <c r="C554" s="23"/>
      <c r="D554" s="23"/>
      <c r="E554" s="24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1:24" ht="15.75" customHeight="1">
      <c r="A555" s="23"/>
      <c r="B555" s="23"/>
      <c r="C555" s="23"/>
      <c r="D555" s="23"/>
      <c r="E555" s="24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1:24" ht="15.75" customHeight="1">
      <c r="A556" s="23"/>
      <c r="B556" s="23"/>
      <c r="C556" s="23"/>
      <c r="D556" s="23"/>
      <c r="E556" s="24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1:24" ht="15.75" customHeight="1">
      <c r="A557" s="23"/>
      <c r="B557" s="23"/>
      <c r="C557" s="23"/>
      <c r="D557" s="23"/>
      <c r="E557" s="24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1:24" ht="15.75" customHeight="1">
      <c r="A558" s="23"/>
      <c r="B558" s="23"/>
      <c r="C558" s="23"/>
      <c r="D558" s="23"/>
      <c r="E558" s="24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1:24" ht="15.75" customHeight="1">
      <c r="A559" s="23"/>
      <c r="B559" s="23"/>
      <c r="C559" s="23"/>
      <c r="D559" s="23"/>
      <c r="E559" s="24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1:24" ht="15.75" customHeight="1">
      <c r="A560" s="23"/>
      <c r="B560" s="23"/>
      <c r="C560" s="23"/>
      <c r="D560" s="23"/>
      <c r="E560" s="24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1:24" ht="15.75" customHeight="1">
      <c r="A561" s="23"/>
      <c r="B561" s="23"/>
      <c r="C561" s="23"/>
      <c r="D561" s="23"/>
      <c r="E561" s="24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1:24" ht="15.75" customHeight="1">
      <c r="A562" s="23"/>
      <c r="B562" s="23"/>
      <c r="C562" s="23"/>
      <c r="D562" s="23"/>
      <c r="E562" s="24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1:24" ht="15.75" customHeight="1">
      <c r="A563" s="23"/>
      <c r="B563" s="23"/>
      <c r="C563" s="23"/>
      <c r="D563" s="23"/>
      <c r="E563" s="24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1:24" ht="15.75" customHeight="1">
      <c r="A564" s="23"/>
      <c r="B564" s="23"/>
      <c r="C564" s="23"/>
      <c r="D564" s="23"/>
      <c r="E564" s="24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1:24" ht="15.75" customHeight="1">
      <c r="A565" s="23"/>
      <c r="B565" s="23"/>
      <c r="C565" s="23"/>
      <c r="D565" s="23"/>
      <c r="E565" s="24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1:24" ht="15.75" customHeight="1">
      <c r="A566" s="23"/>
      <c r="B566" s="23"/>
      <c r="C566" s="23"/>
      <c r="D566" s="23"/>
      <c r="E566" s="24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1:24" ht="15.75" customHeight="1">
      <c r="A567" s="23"/>
      <c r="B567" s="23"/>
      <c r="C567" s="23"/>
      <c r="D567" s="23"/>
      <c r="E567" s="24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1:24" ht="15.75" customHeight="1">
      <c r="A568" s="23"/>
      <c r="B568" s="23"/>
      <c r="C568" s="23"/>
      <c r="D568" s="23"/>
      <c r="E568" s="24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1:24" ht="15.75" customHeight="1">
      <c r="A569" s="23"/>
      <c r="B569" s="23"/>
      <c r="C569" s="23"/>
      <c r="D569" s="23"/>
      <c r="E569" s="24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1:24" ht="15.75" customHeight="1">
      <c r="A570" s="23"/>
      <c r="B570" s="23"/>
      <c r="C570" s="23"/>
      <c r="D570" s="23"/>
      <c r="E570" s="24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1:24" ht="15.75" customHeight="1">
      <c r="A571" s="23"/>
      <c r="B571" s="23"/>
      <c r="C571" s="23"/>
      <c r="D571" s="23"/>
      <c r="E571" s="24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1:24" ht="15.75" customHeight="1">
      <c r="A572" s="23"/>
      <c r="B572" s="23"/>
      <c r="C572" s="23"/>
      <c r="D572" s="23"/>
      <c r="E572" s="24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1:24" ht="15.75" customHeight="1">
      <c r="A573" s="23"/>
      <c r="B573" s="23"/>
      <c r="C573" s="23"/>
      <c r="D573" s="23"/>
      <c r="E573" s="24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1:24" ht="15.75" customHeight="1">
      <c r="A574" s="23"/>
      <c r="B574" s="23"/>
      <c r="C574" s="23"/>
      <c r="D574" s="23"/>
      <c r="E574" s="24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1:24" ht="15.75" customHeight="1">
      <c r="A575" s="23"/>
      <c r="B575" s="23"/>
      <c r="C575" s="23"/>
      <c r="D575" s="23"/>
      <c r="E575" s="24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1:24" ht="15.75" customHeight="1">
      <c r="A576" s="23"/>
      <c r="B576" s="23"/>
      <c r="C576" s="23"/>
      <c r="D576" s="23"/>
      <c r="E576" s="24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1:24" ht="15.75" customHeight="1">
      <c r="A577" s="23"/>
      <c r="B577" s="23"/>
      <c r="C577" s="23"/>
      <c r="D577" s="23"/>
      <c r="E577" s="24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1:24" ht="15.75" customHeight="1">
      <c r="A578" s="23"/>
      <c r="B578" s="23"/>
      <c r="C578" s="23"/>
      <c r="D578" s="23"/>
      <c r="E578" s="24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1:24" ht="15.75" customHeight="1">
      <c r="A579" s="23"/>
      <c r="B579" s="23"/>
      <c r="C579" s="23"/>
      <c r="D579" s="23"/>
      <c r="E579" s="24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1:24" ht="15.75" customHeight="1">
      <c r="A580" s="23"/>
      <c r="B580" s="23"/>
      <c r="C580" s="23"/>
      <c r="D580" s="23"/>
      <c r="E580" s="24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1:24" ht="15.75" customHeight="1">
      <c r="A581" s="23"/>
      <c r="B581" s="23"/>
      <c r="C581" s="23"/>
      <c r="D581" s="23"/>
      <c r="E581" s="24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1:24" ht="15.75" customHeight="1">
      <c r="A582" s="23"/>
      <c r="B582" s="23"/>
      <c r="C582" s="23"/>
      <c r="D582" s="23"/>
      <c r="E582" s="24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1:24" ht="15.75" customHeight="1">
      <c r="A583" s="23"/>
      <c r="B583" s="23"/>
      <c r="C583" s="23"/>
      <c r="D583" s="23"/>
      <c r="E583" s="24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1:24" ht="15.75" customHeight="1">
      <c r="A584" s="23"/>
      <c r="B584" s="23"/>
      <c r="C584" s="23"/>
      <c r="D584" s="23"/>
      <c r="E584" s="24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1:24" ht="15.75" customHeight="1">
      <c r="A585" s="23"/>
      <c r="B585" s="23"/>
      <c r="C585" s="23"/>
      <c r="D585" s="23"/>
      <c r="E585" s="24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1:24" ht="15.75" customHeight="1">
      <c r="A586" s="23"/>
      <c r="B586" s="23"/>
      <c r="C586" s="23"/>
      <c r="D586" s="23"/>
      <c r="E586" s="24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1:24" ht="15.75" customHeight="1">
      <c r="A587" s="23"/>
      <c r="B587" s="23"/>
      <c r="C587" s="23"/>
      <c r="D587" s="23"/>
      <c r="E587" s="24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1:24" ht="15.75" customHeight="1">
      <c r="A588" s="23"/>
      <c r="B588" s="23"/>
      <c r="C588" s="23"/>
      <c r="D588" s="23"/>
      <c r="E588" s="24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1:24" ht="15.75" customHeight="1">
      <c r="A589" s="23"/>
      <c r="B589" s="23"/>
      <c r="C589" s="23"/>
      <c r="D589" s="23"/>
      <c r="E589" s="24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1:24" ht="15.75" customHeight="1">
      <c r="A590" s="23"/>
      <c r="B590" s="23"/>
      <c r="C590" s="23"/>
      <c r="D590" s="23"/>
      <c r="E590" s="24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1:24" ht="15.75" customHeight="1">
      <c r="A591" s="23"/>
      <c r="B591" s="23"/>
      <c r="C591" s="23"/>
      <c r="D591" s="23"/>
      <c r="E591" s="24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1:24" ht="15.75" customHeight="1">
      <c r="A592" s="23"/>
      <c r="B592" s="23"/>
      <c r="C592" s="23"/>
      <c r="D592" s="23"/>
      <c r="E592" s="24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1:24" ht="15.75" customHeight="1">
      <c r="A593" s="23"/>
      <c r="B593" s="23"/>
      <c r="C593" s="23"/>
      <c r="D593" s="23"/>
      <c r="E593" s="24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1:24" ht="15.75" customHeight="1">
      <c r="A594" s="23"/>
      <c r="B594" s="23"/>
      <c r="C594" s="23"/>
      <c r="D594" s="23"/>
      <c r="E594" s="24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1:24" ht="15.75" customHeight="1">
      <c r="A595" s="23"/>
      <c r="B595" s="23"/>
      <c r="C595" s="23"/>
      <c r="D595" s="23"/>
      <c r="E595" s="24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1:24" ht="15.75" customHeight="1">
      <c r="A596" s="23"/>
      <c r="B596" s="23"/>
      <c r="C596" s="23"/>
      <c r="D596" s="23"/>
      <c r="E596" s="24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1:24" ht="15.75" customHeight="1">
      <c r="A597" s="23"/>
      <c r="B597" s="23"/>
      <c r="C597" s="23"/>
      <c r="D597" s="23"/>
      <c r="E597" s="24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1:24" ht="15.75" customHeight="1">
      <c r="A598" s="23"/>
      <c r="B598" s="23"/>
      <c r="C598" s="23"/>
      <c r="D598" s="23"/>
      <c r="E598" s="24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1:24" ht="15.75" customHeight="1">
      <c r="A599" s="23"/>
      <c r="B599" s="23"/>
      <c r="C599" s="23"/>
      <c r="D599" s="23"/>
      <c r="E599" s="24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1:24" ht="15.75" customHeight="1">
      <c r="A600" s="23"/>
      <c r="B600" s="23"/>
      <c r="C600" s="23"/>
      <c r="D600" s="23"/>
      <c r="E600" s="24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1:24" ht="15.75" customHeight="1">
      <c r="A601" s="23"/>
      <c r="B601" s="23"/>
      <c r="C601" s="23"/>
      <c r="D601" s="23"/>
      <c r="E601" s="24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1:24" ht="15.75" customHeight="1">
      <c r="A602" s="23"/>
      <c r="B602" s="23"/>
      <c r="C602" s="23"/>
      <c r="D602" s="23"/>
      <c r="E602" s="24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1:24" ht="15.75" customHeight="1">
      <c r="A603" s="23"/>
      <c r="B603" s="23"/>
      <c r="C603" s="23"/>
      <c r="D603" s="23"/>
      <c r="E603" s="24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1:24" ht="15.75" customHeight="1">
      <c r="A604" s="23"/>
      <c r="B604" s="23"/>
      <c r="C604" s="23"/>
      <c r="D604" s="23"/>
      <c r="E604" s="24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1:24" ht="15.75" customHeight="1">
      <c r="A605" s="23"/>
      <c r="B605" s="23"/>
      <c r="C605" s="23"/>
      <c r="D605" s="23"/>
      <c r="E605" s="24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1:24" ht="15.75" customHeight="1">
      <c r="A606" s="23"/>
      <c r="B606" s="23"/>
      <c r="C606" s="23"/>
      <c r="D606" s="23"/>
      <c r="E606" s="24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1:24" ht="15.75" customHeight="1">
      <c r="A607" s="23"/>
      <c r="B607" s="23"/>
      <c r="C607" s="23"/>
      <c r="D607" s="23"/>
      <c r="E607" s="24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1:24" ht="15.75" customHeight="1">
      <c r="A608" s="23"/>
      <c r="B608" s="23"/>
      <c r="C608" s="23"/>
      <c r="D608" s="23"/>
      <c r="E608" s="24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1:24" ht="15.75" customHeight="1">
      <c r="A609" s="23"/>
      <c r="B609" s="23"/>
      <c r="C609" s="23"/>
      <c r="D609" s="23"/>
      <c r="E609" s="24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1:24" ht="15.75" customHeight="1">
      <c r="A610" s="23"/>
      <c r="B610" s="23"/>
      <c r="C610" s="23"/>
      <c r="D610" s="23"/>
      <c r="E610" s="24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1:24" ht="15.75" customHeight="1">
      <c r="A611" s="23"/>
      <c r="B611" s="23"/>
      <c r="C611" s="23"/>
      <c r="D611" s="23"/>
      <c r="E611" s="24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1:24" ht="15.75" customHeight="1">
      <c r="A612" s="23"/>
      <c r="B612" s="23"/>
      <c r="C612" s="23"/>
      <c r="D612" s="23"/>
      <c r="E612" s="24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1:24" ht="15.75" customHeight="1">
      <c r="A613" s="23"/>
      <c r="B613" s="23"/>
      <c r="C613" s="23"/>
      <c r="D613" s="23"/>
      <c r="E613" s="24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1:24" ht="15.75" customHeight="1">
      <c r="A614" s="23"/>
      <c r="B614" s="23"/>
      <c r="C614" s="23"/>
      <c r="D614" s="23"/>
      <c r="E614" s="24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1:24" ht="15.75" customHeight="1">
      <c r="A615" s="23"/>
      <c r="B615" s="23"/>
      <c r="C615" s="23"/>
      <c r="D615" s="23"/>
      <c r="E615" s="24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1:24" ht="15.75" customHeight="1">
      <c r="A616" s="23"/>
      <c r="B616" s="23"/>
      <c r="C616" s="23"/>
      <c r="D616" s="23"/>
      <c r="E616" s="24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1:24" ht="15.75" customHeight="1">
      <c r="A617" s="23"/>
      <c r="B617" s="23"/>
      <c r="C617" s="23"/>
      <c r="D617" s="23"/>
      <c r="E617" s="24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1:24" ht="15.75" customHeight="1">
      <c r="A618" s="23"/>
      <c r="B618" s="23"/>
      <c r="C618" s="23"/>
      <c r="D618" s="23"/>
      <c r="E618" s="24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1:24" ht="15.75" customHeight="1">
      <c r="A619" s="23"/>
      <c r="B619" s="23"/>
      <c r="C619" s="23"/>
      <c r="D619" s="23"/>
      <c r="E619" s="24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1:24" ht="15.75" customHeight="1">
      <c r="A620" s="23"/>
      <c r="B620" s="23"/>
      <c r="C620" s="23"/>
      <c r="D620" s="23"/>
      <c r="E620" s="24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1:24" ht="15.75" customHeight="1">
      <c r="A621" s="23"/>
      <c r="B621" s="23"/>
      <c r="C621" s="23"/>
      <c r="D621" s="23"/>
      <c r="E621" s="24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1:24" ht="15.75" customHeight="1">
      <c r="A622" s="23"/>
      <c r="B622" s="23"/>
      <c r="C622" s="23"/>
      <c r="D622" s="23"/>
      <c r="E622" s="24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1:24" ht="15.75" customHeight="1">
      <c r="A623" s="23"/>
      <c r="B623" s="23"/>
      <c r="C623" s="23"/>
      <c r="D623" s="23"/>
      <c r="E623" s="24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1:24" ht="15.75" customHeight="1">
      <c r="A624" s="23"/>
      <c r="B624" s="23"/>
      <c r="C624" s="23"/>
      <c r="D624" s="23"/>
      <c r="E624" s="24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1:24" ht="15.75" customHeight="1">
      <c r="A625" s="23"/>
      <c r="B625" s="23"/>
      <c r="C625" s="23"/>
      <c r="D625" s="23"/>
      <c r="E625" s="24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1:24" ht="15.75" customHeight="1">
      <c r="A626" s="23"/>
      <c r="B626" s="23"/>
      <c r="C626" s="23"/>
      <c r="D626" s="23"/>
      <c r="E626" s="24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1:24" ht="15.75" customHeight="1">
      <c r="A627" s="23"/>
      <c r="B627" s="23"/>
      <c r="C627" s="23"/>
      <c r="D627" s="23"/>
      <c r="E627" s="24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1:24" ht="15.75" customHeight="1">
      <c r="A628" s="23"/>
      <c r="B628" s="23"/>
      <c r="C628" s="23"/>
      <c r="D628" s="23"/>
      <c r="E628" s="24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1:24" ht="15.75" customHeight="1">
      <c r="A629" s="23"/>
      <c r="B629" s="23"/>
      <c r="C629" s="23"/>
      <c r="D629" s="23"/>
      <c r="E629" s="24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1:24" ht="15.75" customHeight="1">
      <c r="A630" s="23"/>
      <c r="B630" s="23"/>
      <c r="C630" s="23"/>
      <c r="D630" s="23"/>
      <c r="E630" s="24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1:24" ht="15.75" customHeight="1">
      <c r="A631" s="23"/>
      <c r="B631" s="23"/>
      <c r="C631" s="23"/>
      <c r="D631" s="23"/>
      <c r="E631" s="24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1:24" ht="15.75" customHeight="1">
      <c r="A632" s="23"/>
      <c r="B632" s="23"/>
      <c r="C632" s="23"/>
      <c r="D632" s="23"/>
      <c r="E632" s="24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1:24" ht="15.75" customHeight="1">
      <c r="A633" s="23"/>
      <c r="B633" s="23"/>
      <c r="C633" s="23"/>
      <c r="D633" s="23"/>
      <c r="E633" s="24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1:24" ht="15.75" customHeight="1">
      <c r="A634" s="23"/>
      <c r="B634" s="23"/>
      <c r="C634" s="23"/>
      <c r="D634" s="23"/>
      <c r="E634" s="24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1:24" ht="15.75" customHeight="1">
      <c r="A635" s="23"/>
      <c r="B635" s="23"/>
      <c r="C635" s="23"/>
      <c r="D635" s="23"/>
      <c r="E635" s="24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1:24" ht="15.75" customHeight="1">
      <c r="A636" s="23"/>
      <c r="B636" s="23"/>
      <c r="C636" s="23"/>
      <c r="D636" s="23"/>
      <c r="E636" s="24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1:24" ht="15.75" customHeight="1">
      <c r="A637" s="23"/>
      <c r="B637" s="23"/>
      <c r="C637" s="23"/>
      <c r="D637" s="23"/>
      <c r="E637" s="24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1:24" ht="15.75" customHeight="1">
      <c r="A638" s="23"/>
      <c r="B638" s="23"/>
      <c r="C638" s="23"/>
      <c r="D638" s="23"/>
      <c r="E638" s="24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1:24" ht="15.75" customHeight="1">
      <c r="A639" s="23"/>
      <c r="B639" s="23"/>
      <c r="C639" s="23"/>
      <c r="D639" s="23"/>
      <c r="E639" s="24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1:24" ht="15.75" customHeight="1">
      <c r="A640" s="23"/>
      <c r="B640" s="23"/>
      <c r="C640" s="23"/>
      <c r="D640" s="23"/>
      <c r="E640" s="24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1:24" ht="15.75" customHeight="1">
      <c r="A641" s="23"/>
      <c r="B641" s="23"/>
      <c r="C641" s="23"/>
      <c r="D641" s="23"/>
      <c r="E641" s="24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1:24" ht="15.75" customHeight="1">
      <c r="A642" s="23"/>
      <c r="B642" s="23"/>
      <c r="C642" s="23"/>
      <c r="D642" s="23"/>
      <c r="E642" s="24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1:24" ht="15.75" customHeight="1">
      <c r="A643" s="23"/>
      <c r="B643" s="23"/>
      <c r="C643" s="23"/>
      <c r="D643" s="23"/>
      <c r="E643" s="24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1:24" ht="15.75" customHeight="1">
      <c r="A644" s="23"/>
      <c r="B644" s="23"/>
      <c r="C644" s="23"/>
      <c r="D644" s="23"/>
      <c r="E644" s="24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1:24" ht="15.75" customHeight="1">
      <c r="A645" s="23"/>
      <c r="B645" s="23"/>
      <c r="C645" s="23"/>
      <c r="D645" s="23"/>
      <c r="E645" s="24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1:24" ht="15.75" customHeight="1">
      <c r="A646" s="23"/>
      <c r="B646" s="23"/>
      <c r="C646" s="23"/>
      <c r="D646" s="23"/>
      <c r="E646" s="24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1:24" ht="15.75" customHeight="1">
      <c r="A647" s="23"/>
      <c r="B647" s="23"/>
      <c r="C647" s="23"/>
      <c r="D647" s="23"/>
      <c r="E647" s="24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1:24" ht="15.75" customHeight="1">
      <c r="A648" s="23"/>
      <c r="B648" s="23"/>
      <c r="C648" s="23"/>
      <c r="D648" s="23"/>
      <c r="E648" s="24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1:24" ht="15.75" customHeight="1">
      <c r="A649" s="23"/>
      <c r="B649" s="23"/>
      <c r="C649" s="23"/>
      <c r="D649" s="23"/>
      <c r="E649" s="24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1:24" ht="15.75" customHeight="1">
      <c r="A650" s="23"/>
      <c r="B650" s="23"/>
      <c r="C650" s="23"/>
      <c r="D650" s="23"/>
      <c r="E650" s="24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1:24" ht="15.75" customHeight="1">
      <c r="A651" s="23"/>
      <c r="B651" s="23"/>
      <c r="C651" s="23"/>
      <c r="D651" s="23"/>
      <c r="E651" s="24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1:24" ht="15.75" customHeight="1">
      <c r="A652" s="23"/>
      <c r="B652" s="23"/>
      <c r="C652" s="23"/>
      <c r="D652" s="23"/>
      <c r="E652" s="24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1:24" ht="15.75" customHeight="1">
      <c r="A653" s="23"/>
      <c r="B653" s="23"/>
      <c r="C653" s="23"/>
      <c r="D653" s="23"/>
      <c r="E653" s="24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1:24" ht="15.75" customHeight="1">
      <c r="A654" s="23"/>
      <c r="B654" s="23"/>
      <c r="C654" s="23"/>
      <c r="D654" s="23"/>
      <c r="E654" s="24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1:24" ht="15.75" customHeight="1">
      <c r="A655" s="23"/>
      <c r="B655" s="23"/>
      <c r="C655" s="23"/>
      <c r="D655" s="23"/>
      <c r="E655" s="24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1:24" ht="15.75" customHeight="1">
      <c r="A656" s="23"/>
      <c r="B656" s="23"/>
      <c r="C656" s="23"/>
      <c r="D656" s="23"/>
      <c r="E656" s="24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1:24" ht="15.75" customHeight="1">
      <c r="A657" s="23"/>
      <c r="B657" s="23"/>
      <c r="C657" s="23"/>
      <c r="D657" s="23"/>
      <c r="E657" s="24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1:24" ht="15.75" customHeight="1">
      <c r="A658" s="23"/>
      <c r="B658" s="23"/>
      <c r="C658" s="23"/>
      <c r="D658" s="23"/>
      <c r="E658" s="24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1:24" ht="15.75" customHeight="1">
      <c r="A659" s="23"/>
      <c r="B659" s="23"/>
      <c r="C659" s="23"/>
      <c r="D659" s="23"/>
      <c r="E659" s="24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1:24" ht="15.75" customHeight="1">
      <c r="A660" s="23"/>
      <c r="B660" s="23"/>
      <c r="C660" s="23"/>
      <c r="D660" s="23"/>
      <c r="E660" s="24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1:24" ht="15.75" customHeight="1">
      <c r="A661" s="23"/>
      <c r="B661" s="23"/>
      <c r="C661" s="23"/>
      <c r="D661" s="23"/>
      <c r="E661" s="24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1:24" ht="15.75" customHeight="1">
      <c r="A662" s="23"/>
      <c r="B662" s="23"/>
      <c r="C662" s="23"/>
      <c r="D662" s="23"/>
      <c r="E662" s="24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1:24" ht="15.75" customHeight="1">
      <c r="A663" s="23"/>
      <c r="B663" s="23"/>
      <c r="C663" s="23"/>
      <c r="D663" s="23"/>
      <c r="E663" s="24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1:24" ht="15.75" customHeight="1">
      <c r="A664" s="23"/>
      <c r="B664" s="23"/>
      <c r="C664" s="23"/>
      <c r="D664" s="23"/>
      <c r="E664" s="24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1:24" ht="15.75" customHeight="1">
      <c r="A665" s="23"/>
      <c r="B665" s="23"/>
      <c r="C665" s="23"/>
      <c r="D665" s="23"/>
      <c r="E665" s="24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1:24" ht="15.75" customHeight="1">
      <c r="A666" s="23"/>
      <c r="B666" s="23"/>
      <c r="C666" s="23"/>
      <c r="D666" s="23"/>
      <c r="E666" s="24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1:24" ht="15.75" customHeight="1">
      <c r="A667" s="23"/>
      <c r="B667" s="23"/>
      <c r="C667" s="23"/>
      <c r="D667" s="23"/>
      <c r="E667" s="24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1:24" ht="15.75" customHeight="1">
      <c r="A668" s="23"/>
      <c r="B668" s="23"/>
      <c r="C668" s="23"/>
      <c r="D668" s="23"/>
      <c r="E668" s="24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1:24" ht="15.75" customHeight="1">
      <c r="A669" s="23"/>
      <c r="B669" s="23"/>
      <c r="C669" s="23"/>
      <c r="D669" s="23"/>
      <c r="E669" s="24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1:24" ht="15.75" customHeight="1">
      <c r="A670" s="23"/>
      <c r="B670" s="23"/>
      <c r="C670" s="23"/>
      <c r="D670" s="23"/>
      <c r="E670" s="24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1:24" ht="15.75" customHeight="1">
      <c r="A671" s="23"/>
      <c r="B671" s="23"/>
      <c r="C671" s="23"/>
      <c r="D671" s="23"/>
      <c r="E671" s="24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1:24" ht="15.75" customHeight="1">
      <c r="A672" s="23"/>
      <c r="B672" s="23"/>
      <c r="C672" s="23"/>
      <c r="D672" s="23"/>
      <c r="E672" s="24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1:24" ht="15.75" customHeight="1">
      <c r="A673" s="23"/>
      <c r="B673" s="23"/>
      <c r="C673" s="23"/>
      <c r="D673" s="23"/>
      <c r="E673" s="24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1:24" ht="15.75" customHeight="1">
      <c r="A674" s="23"/>
      <c r="B674" s="23"/>
      <c r="C674" s="23"/>
      <c r="D674" s="23"/>
      <c r="E674" s="24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1:24" ht="15.75" customHeight="1">
      <c r="A675" s="23"/>
      <c r="B675" s="23"/>
      <c r="C675" s="23"/>
      <c r="D675" s="23"/>
      <c r="E675" s="24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1:24" ht="15.75" customHeight="1">
      <c r="A676" s="23"/>
      <c r="B676" s="23"/>
      <c r="C676" s="23"/>
      <c r="D676" s="23"/>
      <c r="E676" s="24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1:24" ht="15.75" customHeight="1">
      <c r="A677" s="23"/>
      <c r="B677" s="23"/>
      <c r="C677" s="23"/>
      <c r="D677" s="23"/>
      <c r="E677" s="24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1:24" ht="15.75" customHeight="1">
      <c r="A678" s="23"/>
      <c r="B678" s="23"/>
      <c r="C678" s="23"/>
      <c r="D678" s="23"/>
      <c r="E678" s="24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1:24" ht="15.75" customHeight="1">
      <c r="A679" s="23"/>
      <c r="B679" s="23"/>
      <c r="C679" s="23"/>
      <c r="D679" s="23"/>
      <c r="E679" s="24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1:24" ht="15.75" customHeight="1">
      <c r="A680" s="23"/>
      <c r="B680" s="23"/>
      <c r="C680" s="23"/>
      <c r="D680" s="23"/>
      <c r="E680" s="24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1:24" ht="15.75" customHeight="1">
      <c r="A681" s="23"/>
      <c r="B681" s="23"/>
      <c r="C681" s="23"/>
      <c r="D681" s="23"/>
      <c r="E681" s="24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1:24" ht="15.75" customHeight="1">
      <c r="A682" s="23"/>
      <c r="B682" s="23"/>
      <c r="C682" s="23"/>
      <c r="D682" s="23"/>
      <c r="E682" s="24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1:24" ht="15.75" customHeight="1">
      <c r="A683" s="23"/>
      <c r="B683" s="23"/>
      <c r="C683" s="23"/>
      <c r="D683" s="23"/>
      <c r="E683" s="24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1:24" ht="15.75" customHeight="1">
      <c r="A684" s="23"/>
      <c r="B684" s="23"/>
      <c r="C684" s="23"/>
      <c r="D684" s="23"/>
      <c r="E684" s="24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1:24" ht="15.75" customHeight="1">
      <c r="A685" s="23"/>
      <c r="B685" s="23"/>
      <c r="C685" s="23"/>
      <c r="D685" s="23"/>
      <c r="E685" s="24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1:24" ht="15.75" customHeight="1">
      <c r="A686" s="23"/>
      <c r="B686" s="23"/>
      <c r="C686" s="23"/>
      <c r="D686" s="23"/>
      <c r="E686" s="24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1:24" ht="15.75" customHeight="1">
      <c r="A687" s="23"/>
      <c r="B687" s="23"/>
      <c r="C687" s="23"/>
      <c r="D687" s="23"/>
      <c r="E687" s="24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1:24" ht="15.75" customHeight="1">
      <c r="A688" s="23"/>
      <c r="B688" s="23"/>
      <c r="C688" s="23"/>
      <c r="D688" s="23"/>
      <c r="E688" s="24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1:24" ht="15.75" customHeight="1">
      <c r="A689" s="23"/>
      <c r="B689" s="23"/>
      <c r="C689" s="23"/>
      <c r="D689" s="23"/>
      <c r="E689" s="24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1:24" ht="15.75" customHeight="1">
      <c r="A690" s="23"/>
      <c r="B690" s="23"/>
      <c r="C690" s="23"/>
      <c r="D690" s="23"/>
      <c r="E690" s="24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1:24" ht="15.75" customHeight="1">
      <c r="A691" s="23"/>
      <c r="B691" s="23"/>
      <c r="C691" s="23"/>
      <c r="D691" s="23"/>
      <c r="E691" s="24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1:24" ht="15.75" customHeight="1">
      <c r="A692" s="23"/>
      <c r="B692" s="23"/>
      <c r="C692" s="23"/>
      <c r="D692" s="23"/>
      <c r="E692" s="24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1:24" ht="15.75" customHeight="1">
      <c r="A693" s="23"/>
      <c r="B693" s="23"/>
      <c r="C693" s="23"/>
      <c r="D693" s="23"/>
      <c r="E693" s="24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1:24" ht="15.75" customHeight="1">
      <c r="A694" s="23"/>
      <c r="B694" s="23"/>
      <c r="C694" s="23"/>
      <c r="D694" s="23"/>
      <c r="E694" s="24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1:24" ht="15.75" customHeight="1">
      <c r="A695" s="23"/>
      <c r="B695" s="23"/>
      <c r="C695" s="23"/>
      <c r="D695" s="23"/>
      <c r="E695" s="24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1:24" ht="15.75" customHeight="1">
      <c r="A696" s="23"/>
      <c r="B696" s="23"/>
      <c r="C696" s="23"/>
      <c r="D696" s="23"/>
      <c r="E696" s="24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1:24" ht="15.75" customHeight="1">
      <c r="A697" s="23"/>
      <c r="B697" s="23"/>
      <c r="C697" s="23"/>
      <c r="D697" s="23"/>
      <c r="E697" s="24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1:24" ht="15.75" customHeight="1">
      <c r="A698" s="23"/>
      <c r="B698" s="23"/>
      <c r="C698" s="23"/>
      <c r="D698" s="23"/>
      <c r="E698" s="24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1:24" ht="15.75" customHeight="1">
      <c r="A699" s="23"/>
      <c r="B699" s="23"/>
      <c r="C699" s="23"/>
      <c r="D699" s="23"/>
      <c r="E699" s="24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1:24" ht="15.75" customHeight="1">
      <c r="A700" s="23"/>
      <c r="B700" s="23"/>
      <c r="C700" s="23"/>
      <c r="D700" s="23"/>
      <c r="E700" s="24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1:24" ht="15.75" customHeight="1">
      <c r="A701" s="23"/>
      <c r="B701" s="23"/>
      <c r="C701" s="23"/>
      <c r="D701" s="23"/>
      <c r="E701" s="24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1:24" ht="15.75" customHeight="1">
      <c r="A702" s="23"/>
      <c r="B702" s="23"/>
      <c r="C702" s="23"/>
      <c r="D702" s="23"/>
      <c r="E702" s="24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1:24" ht="15.75" customHeight="1">
      <c r="A703" s="23"/>
      <c r="B703" s="23"/>
      <c r="C703" s="23"/>
      <c r="D703" s="23"/>
      <c r="E703" s="24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1:24" ht="15.75" customHeight="1">
      <c r="A704" s="23"/>
      <c r="B704" s="23"/>
      <c r="C704" s="23"/>
      <c r="D704" s="23"/>
      <c r="E704" s="24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1:24" ht="15.75" customHeight="1">
      <c r="A705" s="23"/>
      <c r="B705" s="23"/>
      <c r="C705" s="23"/>
      <c r="D705" s="23"/>
      <c r="E705" s="24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1:24" ht="15.75" customHeight="1">
      <c r="A706" s="23"/>
      <c r="B706" s="23"/>
      <c r="C706" s="23"/>
      <c r="D706" s="23"/>
      <c r="E706" s="24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1:24" ht="15.75" customHeight="1">
      <c r="A707" s="23"/>
      <c r="B707" s="23"/>
      <c r="C707" s="23"/>
      <c r="D707" s="23"/>
      <c r="E707" s="24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1:24" ht="15.75" customHeight="1">
      <c r="A708" s="23"/>
      <c r="B708" s="23"/>
      <c r="C708" s="23"/>
      <c r="D708" s="23"/>
      <c r="E708" s="24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1:24" ht="15.75" customHeight="1">
      <c r="A709" s="23"/>
      <c r="B709" s="23"/>
      <c r="C709" s="23"/>
      <c r="D709" s="23"/>
      <c r="E709" s="24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1:24" ht="15.75" customHeight="1">
      <c r="A710" s="23"/>
      <c r="B710" s="23"/>
      <c r="C710" s="23"/>
      <c r="D710" s="23"/>
      <c r="E710" s="24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1:24" ht="15.75" customHeight="1">
      <c r="A711" s="23"/>
      <c r="B711" s="23"/>
      <c r="C711" s="23"/>
      <c r="D711" s="23"/>
      <c r="E711" s="24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1:24" ht="15.75" customHeight="1">
      <c r="A712" s="23"/>
      <c r="B712" s="23"/>
      <c r="C712" s="23"/>
      <c r="D712" s="23"/>
      <c r="E712" s="24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1:24" ht="15.75" customHeight="1">
      <c r="A713" s="23"/>
      <c r="B713" s="23"/>
      <c r="C713" s="23"/>
      <c r="D713" s="23"/>
      <c r="E713" s="24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1:24" ht="15.75" customHeight="1">
      <c r="A714" s="23"/>
      <c r="B714" s="23"/>
      <c r="C714" s="23"/>
      <c r="D714" s="23"/>
      <c r="E714" s="24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1:24" ht="15.75" customHeight="1">
      <c r="A715" s="23"/>
      <c r="B715" s="23"/>
      <c r="C715" s="23"/>
      <c r="D715" s="23"/>
      <c r="E715" s="24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1:24" ht="15.75" customHeight="1">
      <c r="A716" s="23"/>
      <c r="B716" s="23"/>
      <c r="C716" s="23"/>
      <c r="D716" s="23"/>
      <c r="E716" s="24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1:24" ht="15.75" customHeight="1">
      <c r="A717" s="23"/>
      <c r="B717" s="23"/>
      <c r="C717" s="23"/>
      <c r="D717" s="23"/>
      <c r="E717" s="24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1:24" ht="15.75" customHeight="1">
      <c r="A718" s="23"/>
      <c r="B718" s="23"/>
      <c r="C718" s="23"/>
      <c r="D718" s="23"/>
      <c r="E718" s="24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1:24" ht="15.75" customHeight="1">
      <c r="A719" s="23"/>
      <c r="B719" s="23"/>
      <c r="C719" s="23"/>
      <c r="D719" s="23"/>
      <c r="E719" s="24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1:24" ht="15.75" customHeight="1">
      <c r="A720" s="23"/>
      <c r="B720" s="23"/>
      <c r="C720" s="23"/>
      <c r="D720" s="23"/>
      <c r="E720" s="24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1:24" ht="15.75" customHeight="1">
      <c r="A721" s="23"/>
      <c r="B721" s="23"/>
      <c r="C721" s="23"/>
      <c r="D721" s="23"/>
      <c r="E721" s="24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1:24" ht="15.75" customHeight="1">
      <c r="A722" s="23"/>
      <c r="B722" s="23"/>
      <c r="C722" s="23"/>
      <c r="D722" s="23"/>
      <c r="E722" s="24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1:24" ht="15.75" customHeight="1">
      <c r="A723" s="23"/>
      <c r="B723" s="23"/>
      <c r="C723" s="23"/>
      <c r="D723" s="23"/>
      <c r="E723" s="24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1:24" ht="15.75" customHeight="1">
      <c r="A724" s="23"/>
      <c r="B724" s="23"/>
      <c r="C724" s="23"/>
      <c r="D724" s="23"/>
      <c r="E724" s="24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1:24" ht="15.75" customHeight="1">
      <c r="A725" s="23"/>
      <c r="B725" s="23"/>
      <c r="C725" s="23"/>
      <c r="D725" s="23"/>
      <c r="E725" s="24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1:24" ht="15.75" customHeight="1">
      <c r="A726" s="23"/>
      <c r="B726" s="23"/>
      <c r="C726" s="23"/>
      <c r="D726" s="23"/>
      <c r="E726" s="24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1:24" ht="15.75" customHeight="1">
      <c r="A727" s="23"/>
      <c r="B727" s="23"/>
      <c r="C727" s="23"/>
      <c r="D727" s="23"/>
      <c r="E727" s="24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1:24" ht="15.75" customHeight="1">
      <c r="A728" s="23"/>
      <c r="B728" s="23"/>
      <c r="C728" s="23"/>
      <c r="D728" s="23"/>
      <c r="E728" s="24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1:24" ht="15.75" customHeight="1">
      <c r="A729" s="23"/>
      <c r="B729" s="23"/>
      <c r="C729" s="23"/>
      <c r="D729" s="23"/>
      <c r="E729" s="24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1:24" ht="15.75" customHeight="1">
      <c r="A730" s="23"/>
      <c r="B730" s="23"/>
      <c r="C730" s="23"/>
      <c r="D730" s="23"/>
      <c r="E730" s="24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1:24" ht="15.75" customHeight="1">
      <c r="A731" s="23"/>
      <c r="B731" s="23"/>
      <c r="C731" s="23"/>
      <c r="D731" s="23"/>
      <c r="E731" s="24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1:24" ht="15.75" customHeight="1">
      <c r="A732" s="23"/>
      <c r="B732" s="23"/>
      <c r="C732" s="23"/>
      <c r="D732" s="23"/>
      <c r="E732" s="24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1:24" ht="15.75" customHeight="1">
      <c r="A733" s="23"/>
      <c r="B733" s="23"/>
      <c r="C733" s="23"/>
      <c r="D733" s="23"/>
      <c r="E733" s="24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1:24" ht="15.75" customHeight="1">
      <c r="A734" s="23"/>
      <c r="B734" s="23"/>
      <c r="C734" s="23"/>
      <c r="D734" s="23"/>
      <c r="E734" s="24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1:24" ht="15.75" customHeight="1">
      <c r="A735" s="23"/>
      <c r="B735" s="23"/>
      <c r="C735" s="23"/>
      <c r="D735" s="23"/>
      <c r="E735" s="24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1:24" ht="15.75" customHeight="1">
      <c r="A736" s="23"/>
      <c r="B736" s="23"/>
      <c r="C736" s="23"/>
      <c r="D736" s="23"/>
      <c r="E736" s="24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1:24" ht="15.75" customHeight="1">
      <c r="A737" s="23"/>
      <c r="B737" s="23"/>
      <c r="C737" s="23"/>
      <c r="D737" s="23"/>
      <c r="E737" s="24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1:24" ht="15.75" customHeight="1">
      <c r="A738" s="23"/>
      <c r="B738" s="23"/>
      <c r="C738" s="23"/>
      <c r="D738" s="23"/>
      <c r="E738" s="24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1:24" ht="15.75" customHeight="1">
      <c r="A739" s="23"/>
      <c r="B739" s="23"/>
      <c r="C739" s="23"/>
      <c r="D739" s="23"/>
      <c r="E739" s="24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1:24" ht="15.75" customHeight="1">
      <c r="A740" s="23"/>
      <c r="B740" s="23"/>
      <c r="C740" s="23"/>
      <c r="D740" s="23"/>
      <c r="E740" s="24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1:24" ht="15.75" customHeight="1">
      <c r="A741" s="23"/>
      <c r="B741" s="23"/>
      <c r="C741" s="23"/>
      <c r="D741" s="23"/>
      <c r="E741" s="24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1:24" ht="15.75" customHeight="1">
      <c r="A742" s="23"/>
      <c r="B742" s="23"/>
      <c r="C742" s="23"/>
      <c r="D742" s="23"/>
      <c r="E742" s="24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1:24" ht="15.75" customHeight="1">
      <c r="A743" s="23"/>
      <c r="B743" s="23"/>
      <c r="C743" s="23"/>
      <c r="D743" s="23"/>
      <c r="E743" s="24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1:24" ht="15.75" customHeight="1">
      <c r="A744" s="23"/>
      <c r="B744" s="23"/>
      <c r="C744" s="23"/>
      <c r="D744" s="23"/>
      <c r="E744" s="24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1:24" ht="15.75" customHeight="1">
      <c r="A745" s="23"/>
      <c r="B745" s="23"/>
      <c r="C745" s="23"/>
      <c r="D745" s="23"/>
      <c r="E745" s="24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1:24" ht="15.75" customHeight="1">
      <c r="A746" s="23"/>
      <c r="B746" s="23"/>
      <c r="C746" s="23"/>
      <c r="D746" s="23"/>
      <c r="E746" s="24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1:24" ht="15.75" customHeight="1">
      <c r="A747" s="23"/>
      <c r="B747" s="23"/>
      <c r="C747" s="23"/>
      <c r="D747" s="23"/>
      <c r="E747" s="24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1:24" ht="15.75" customHeight="1">
      <c r="A748" s="23"/>
      <c r="B748" s="23"/>
      <c r="C748" s="23"/>
      <c r="D748" s="23"/>
      <c r="E748" s="24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1:24" ht="15.75" customHeight="1">
      <c r="A749" s="23"/>
      <c r="B749" s="23"/>
      <c r="C749" s="23"/>
      <c r="D749" s="23"/>
      <c r="E749" s="24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1:24" ht="15.75" customHeight="1">
      <c r="A750" s="23"/>
      <c r="B750" s="23"/>
      <c r="C750" s="23"/>
      <c r="D750" s="23"/>
      <c r="E750" s="24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1:24" ht="15.75" customHeight="1">
      <c r="A751" s="23"/>
      <c r="B751" s="23"/>
      <c r="C751" s="23"/>
      <c r="D751" s="23"/>
      <c r="E751" s="24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1:24" ht="15.75" customHeight="1">
      <c r="A752" s="23"/>
      <c r="B752" s="23"/>
      <c r="C752" s="23"/>
      <c r="D752" s="23"/>
      <c r="E752" s="24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1:24" ht="15.75" customHeight="1">
      <c r="A753" s="23"/>
      <c r="B753" s="23"/>
      <c r="C753" s="23"/>
      <c r="D753" s="23"/>
      <c r="E753" s="24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1:24" ht="15.75" customHeight="1">
      <c r="A754" s="23"/>
      <c r="B754" s="23"/>
      <c r="C754" s="23"/>
      <c r="D754" s="23"/>
      <c r="E754" s="24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1:24" ht="15.75" customHeight="1">
      <c r="A755" s="23"/>
      <c r="B755" s="23"/>
      <c r="C755" s="23"/>
      <c r="D755" s="23"/>
      <c r="E755" s="24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1:24" ht="15.75" customHeight="1">
      <c r="A756" s="23"/>
      <c r="B756" s="23"/>
      <c r="C756" s="23"/>
      <c r="D756" s="23"/>
      <c r="E756" s="24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1:24" ht="15.75" customHeight="1">
      <c r="A757" s="23"/>
      <c r="B757" s="23"/>
      <c r="C757" s="23"/>
      <c r="D757" s="23"/>
      <c r="E757" s="24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1:24" ht="15.75" customHeight="1">
      <c r="A758" s="23"/>
      <c r="B758" s="23"/>
      <c r="C758" s="23"/>
      <c r="D758" s="23"/>
      <c r="E758" s="24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1:24" ht="15.75" customHeight="1">
      <c r="A759" s="23"/>
      <c r="B759" s="23"/>
      <c r="C759" s="23"/>
      <c r="D759" s="23"/>
      <c r="E759" s="24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1:24" ht="15.75" customHeight="1">
      <c r="A760" s="23"/>
      <c r="B760" s="23"/>
      <c r="C760" s="23"/>
      <c r="D760" s="23"/>
      <c r="E760" s="24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1:24" ht="15.75" customHeight="1">
      <c r="A761" s="23"/>
      <c r="B761" s="23"/>
      <c r="C761" s="23"/>
      <c r="D761" s="23"/>
      <c r="E761" s="24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1:24" ht="15.75" customHeight="1">
      <c r="A762" s="23"/>
      <c r="B762" s="23"/>
      <c r="C762" s="23"/>
      <c r="D762" s="23"/>
      <c r="E762" s="24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1:24" ht="15.75" customHeight="1">
      <c r="A763" s="23"/>
      <c r="B763" s="23"/>
      <c r="C763" s="23"/>
      <c r="D763" s="23"/>
      <c r="E763" s="24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1:24" ht="15.75" customHeight="1">
      <c r="A764" s="23"/>
      <c r="B764" s="23"/>
      <c r="C764" s="23"/>
      <c r="D764" s="23"/>
      <c r="E764" s="24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1:24" ht="15.75" customHeight="1">
      <c r="A765" s="23"/>
      <c r="B765" s="23"/>
      <c r="C765" s="23"/>
      <c r="D765" s="23"/>
      <c r="E765" s="24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1:24" ht="15.75" customHeight="1">
      <c r="A766" s="23"/>
      <c r="B766" s="23"/>
      <c r="C766" s="23"/>
      <c r="D766" s="23"/>
      <c r="E766" s="24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1:24" ht="15.75" customHeight="1">
      <c r="A767" s="23"/>
      <c r="B767" s="23"/>
      <c r="C767" s="23"/>
      <c r="D767" s="23"/>
      <c r="E767" s="24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1:24" ht="15.75" customHeight="1">
      <c r="A768" s="23"/>
      <c r="B768" s="23"/>
      <c r="C768" s="23"/>
      <c r="D768" s="23"/>
      <c r="E768" s="24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1:24" ht="15.75" customHeight="1">
      <c r="A769" s="23"/>
      <c r="B769" s="23"/>
      <c r="C769" s="23"/>
      <c r="D769" s="23"/>
      <c r="E769" s="24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1:24" ht="15.75" customHeight="1">
      <c r="A770" s="23"/>
      <c r="B770" s="23"/>
      <c r="C770" s="23"/>
      <c r="D770" s="23"/>
      <c r="E770" s="24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1:24" ht="15.75" customHeight="1">
      <c r="A771" s="23"/>
      <c r="B771" s="23"/>
      <c r="C771" s="23"/>
      <c r="D771" s="23"/>
      <c r="E771" s="24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1:24" ht="15.75" customHeight="1">
      <c r="A772" s="23"/>
      <c r="B772" s="23"/>
      <c r="C772" s="23"/>
      <c r="D772" s="23"/>
      <c r="E772" s="24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1:24" ht="15.75" customHeight="1">
      <c r="A773" s="23"/>
      <c r="B773" s="23"/>
      <c r="C773" s="23"/>
      <c r="D773" s="23"/>
      <c r="E773" s="24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1:24" ht="15.75" customHeight="1">
      <c r="A774" s="23"/>
      <c r="B774" s="23"/>
      <c r="C774" s="23"/>
      <c r="D774" s="23"/>
      <c r="E774" s="24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1:24" ht="15.75" customHeight="1">
      <c r="A775" s="23"/>
      <c r="B775" s="23"/>
      <c r="C775" s="23"/>
      <c r="D775" s="23"/>
      <c r="E775" s="24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1:24" ht="15.75" customHeight="1">
      <c r="A776" s="23"/>
      <c r="B776" s="23"/>
      <c r="C776" s="23"/>
      <c r="D776" s="23"/>
      <c r="E776" s="24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1:24" ht="15.75" customHeight="1">
      <c r="A777" s="23"/>
      <c r="B777" s="23"/>
      <c r="C777" s="23"/>
      <c r="D777" s="23"/>
      <c r="E777" s="24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1:24" ht="15.75" customHeight="1">
      <c r="A778" s="23"/>
      <c r="B778" s="23"/>
      <c r="C778" s="23"/>
      <c r="D778" s="23"/>
      <c r="E778" s="24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1:24" ht="15.75" customHeight="1">
      <c r="A779" s="23"/>
      <c r="B779" s="23"/>
      <c r="C779" s="23"/>
      <c r="D779" s="23"/>
      <c r="E779" s="24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1:24" ht="15.75" customHeight="1">
      <c r="A780" s="23"/>
      <c r="B780" s="23"/>
      <c r="C780" s="23"/>
      <c r="D780" s="23"/>
      <c r="E780" s="24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1:24" ht="15.75" customHeight="1">
      <c r="A781" s="23"/>
      <c r="B781" s="23"/>
      <c r="C781" s="23"/>
      <c r="D781" s="23"/>
      <c r="E781" s="24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1:24" ht="15.75" customHeight="1">
      <c r="A782" s="23"/>
      <c r="B782" s="23"/>
      <c r="C782" s="23"/>
      <c r="D782" s="23"/>
      <c r="E782" s="24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1:24" ht="15.75" customHeight="1">
      <c r="A783" s="23"/>
      <c r="B783" s="23"/>
      <c r="C783" s="23"/>
      <c r="D783" s="23"/>
      <c r="E783" s="24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1:24" ht="15.75" customHeight="1">
      <c r="A784" s="23"/>
      <c r="B784" s="23"/>
      <c r="C784" s="23"/>
      <c r="D784" s="23"/>
      <c r="E784" s="24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1:24" ht="15.75" customHeight="1">
      <c r="A785" s="23"/>
      <c r="B785" s="23"/>
      <c r="C785" s="23"/>
      <c r="D785" s="23"/>
      <c r="E785" s="24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1:24" ht="15.75" customHeight="1">
      <c r="A786" s="23"/>
      <c r="B786" s="23"/>
      <c r="C786" s="23"/>
      <c r="D786" s="23"/>
      <c r="E786" s="24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1:24" ht="15.75" customHeight="1">
      <c r="A787" s="23"/>
      <c r="B787" s="23"/>
      <c r="C787" s="23"/>
      <c r="D787" s="23"/>
      <c r="E787" s="24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1:24" ht="15.75" customHeight="1">
      <c r="A788" s="23"/>
      <c r="B788" s="23"/>
      <c r="C788" s="23"/>
      <c r="D788" s="23"/>
      <c r="E788" s="24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1:24" ht="15.75" customHeight="1">
      <c r="A789" s="23"/>
      <c r="B789" s="23"/>
      <c r="C789" s="23"/>
      <c r="D789" s="23"/>
      <c r="E789" s="24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1:24" ht="15.75" customHeight="1">
      <c r="A790" s="23"/>
      <c r="B790" s="23"/>
      <c r="C790" s="23"/>
      <c r="D790" s="23"/>
      <c r="E790" s="24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1:24" ht="15.75" customHeight="1">
      <c r="A791" s="23"/>
      <c r="B791" s="23"/>
      <c r="C791" s="23"/>
      <c r="D791" s="23"/>
      <c r="E791" s="24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1:24" ht="15.75" customHeight="1">
      <c r="A792" s="23"/>
      <c r="B792" s="23"/>
      <c r="C792" s="23"/>
      <c r="D792" s="23"/>
      <c r="E792" s="24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1:24" ht="15.75" customHeight="1">
      <c r="A793" s="23"/>
      <c r="B793" s="23"/>
      <c r="C793" s="23"/>
      <c r="D793" s="23"/>
      <c r="E793" s="24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1:24" ht="15.75" customHeight="1">
      <c r="A794" s="23"/>
      <c r="B794" s="23"/>
      <c r="C794" s="23"/>
      <c r="D794" s="23"/>
      <c r="E794" s="24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1:24" ht="15.75" customHeight="1">
      <c r="A795" s="23"/>
      <c r="B795" s="23"/>
      <c r="C795" s="23"/>
      <c r="D795" s="23"/>
      <c r="E795" s="24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1:24" ht="15.75" customHeight="1">
      <c r="A796" s="23"/>
      <c r="B796" s="23"/>
      <c r="C796" s="23"/>
      <c r="D796" s="23"/>
      <c r="E796" s="24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1:24" ht="15.75" customHeight="1">
      <c r="A797" s="23"/>
      <c r="B797" s="23"/>
      <c r="C797" s="23"/>
      <c r="D797" s="23"/>
      <c r="E797" s="24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1:24" ht="15.75" customHeight="1">
      <c r="A798" s="23"/>
      <c r="B798" s="23"/>
      <c r="C798" s="23"/>
      <c r="D798" s="23"/>
      <c r="E798" s="24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1:24" ht="15.75" customHeight="1">
      <c r="A799" s="23"/>
      <c r="B799" s="23"/>
      <c r="C799" s="23"/>
      <c r="D799" s="23"/>
      <c r="E799" s="24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1:24" ht="15.75" customHeight="1">
      <c r="A800" s="23"/>
      <c r="B800" s="23"/>
      <c r="C800" s="23"/>
      <c r="D800" s="23"/>
      <c r="E800" s="24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1:24" ht="15.75" customHeight="1">
      <c r="A801" s="23"/>
      <c r="B801" s="23"/>
      <c r="C801" s="23"/>
      <c r="D801" s="23"/>
      <c r="E801" s="24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1:24" ht="15.75" customHeight="1">
      <c r="A802" s="23"/>
      <c r="B802" s="23"/>
      <c r="C802" s="23"/>
      <c r="D802" s="23"/>
      <c r="E802" s="24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1:24" ht="15.75" customHeight="1">
      <c r="A803" s="23"/>
      <c r="B803" s="23"/>
      <c r="C803" s="23"/>
      <c r="D803" s="23"/>
      <c r="E803" s="24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1:24" ht="15.75" customHeight="1">
      <c r="A804" s="23"/>
      <c r="B804" s="23"/>
      <c r="C804" s="23"/>
      <c r="D804" s="23"/>
      <c r="E804" s="24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1:24" ht="15.75" customHeight="1">
      <c r="A805" s="23"/>
      <c r="B805" s="23"/>
      <c r="C805" s="23"/>
      <c r="D805" s="23"/>
      <c r="E805" s="24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1:24" ht="15.75" customHeight="1">
      <c r="A806" s="23"/>
      <c r="B806" s="23"/>
      <c r="C806" s="23"/>
      <c r="D806" s="23"/>
      <c r="E806" s="24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1:24" ht="15.75" customHeight="1">
      <c r="A807" s="23"/>
      <c r="B807" s="23"/>
      <c r="C807" s="23"/>
      <c r="D807" s="23"/>
      <c r="E807" s="24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1:24" ht="15.75" customHeight="1">
      <c r="A808" s="23"/>
      <c r="B808" s="23"/>
      <c r="C808" s="23"/>
      <c r="D808" s="23"/>
      <c r="E808" s="24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1:24" ht="15.75" customHeight="1">
      <c r="A809" s="23"/>
      <c r="B809" s="23"/>
      <c r="C809" s="23"/>
      <c r="D809" s="23"/>
      <c r="E809" s="24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1:24" ht="15.75" customHeight="1">
      <c r="A810" s="23"/>
      <c r="B810" s="23"/>
      <c r="C810" s="23"/>
      <c r="D810" s="23"/>
      <c r="E810" s="24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1:24" ht="15.75" customHeight="1">
      <c r="A811" s="23"/>
      <c r="B811" s="23"/>
      <c r="C811" s="23"/>
      <c r="D811" s="23"/>
      <c r="E811" s="24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1:24" ht="15.75" customHeight="1">
      <c r="A812" s="23"/>
      <c r="B812" s="23"/>
      <c r="C812" s="23"/>
      <c r="D812" s="23"/>
      <c r="E812" s="24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1:24" ht="15.75" customHeight="1">
      <c r="A813" s="23"/>
      <c r="B813" s="23"/>
      <c r="C813" s="23"/>
      <c r="D813" s="23"/>
      <c r="E813" s="24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1:24" ht="15.75" customHeight="1">
      <c r="A814" s="23"/>
      <c r="B814" s="23"/>
      <c r="C814" s="23"/>
      <c r="D814" s="23"/>
      <c r="E814" s="24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1:24" ht="15.75" customHeight="1">
      <c r="A815" s="23"/>
      <c r="B815" s="23"/>
      <c r="C815" s="23"/>
      <c r="D815" s="23"/>
      <c r="E815" s="24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1:24" ht="15.75" customHeight="1">
      <c r="A816" s="23"/>
      <c r="B816" s="23"/>
      <c r="C816" s="23"/>
      <c r="D816" s="23"/>
      <c r="E816" s="24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1:24" ht="15.75" customHeight="1">
      <c r="A817" s="23"/>
      <c r="B817" s="23"/>
      <c r="C817" s="23"/>
      <c r="D817" s="23"/>
      <c r="E817" s="24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1:24" ht="15.75" customHeight="1">
      <c r="A818" s="23"/>
      <c r="B818" s="23"/>
      <c r="C818" s="23"/>
      <c r="D818" s="23"/>
      <c r="E818" s="24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1:24" ht="15.75" customHeight="1">
      <c r="A819" s="23"/>
      <c r="B819" s="23"/>
      <c r="C819" s="23"/>
      <c r="D819" s="23"/>
      <c r="E819" s="24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1:24" ht="15.75" customHeight="1">
      <c r="A820" s="23"/>
      <c r="B820" s="23"/>
      <c r="C820" s="23"/>
      <c r="D820" s="23"/>
      <c r="E820" s="24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1:24" ht="15.75" customHeight="1">
      <c r="A821" s="23"/>
      <c r="B821" s="23"/>
      <c r="C821" s="23"/>
      <c r="D821" s="23"/>
      <c r="E821" s="24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1:24" ht="15.75" customHeight="1">
      <c r="A822" s="23"/>
      <c r="B822" s="23"/>
      <c r="C822" s="23"/>
      <c r="D822" s="23"/>
      <c r="E822" s="24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1:24" ht="15.75" customHeight="1">
      <c r="A823" s="23"/>
      <c r="B823" s="23"/>
      <c r="C823" s="23"/>
      <c r="D823" s="23"/>
      <c r="E823" s="24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1:24" ht="15.75" customHeight="1">
      <c r="A824" s="23"/>
      <c r="B824" s="23"/>
      <c r="C824" s="23"/>
      <c r="D824" s="23"/>
      <c r="E824" s="24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1:24" ht="15.75" customHeight="1">
      <c r="A825" s="23"/>
      <c r="B825" s="23"/>
      <c r="C825" s="23"/>
      <c r="D825" s="23"/>
      <c r="E825" s="24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1:24" ht="15.75" customHeight="1">
      <c r="A826" s="23"/>
      <c r="B826" s="23"/>
      <c r="C826" s="23"/>
      <c r="D826" s="23"/>
      <c r="E826" s="24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1:24" ht="15.75" customHeight="1">
      <c r="A827" s="23"/>
      <c r="B827" s="23"/>
      <c r="C827" s="23"/>
      <c r="D827" s="23"/>
      <c r="E827" s="24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1:24" ht="15.75" customHeight="1">
      <c r="A828" s="23"/>
      <c r="B828" s="23"/>
      <c r="C828" s="23"/>
      <c r="D828" s="23"/>
      <c r="E828" s="24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1:24" ht="15.75" customHeight="1">
      <c r="A829" s="23"/>
      <c r="B829" s="23"/>
      <c r="C829" s="23"/>
      <c r="D829" s="23"/>
      <c r="E829" s="24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1:24" ht="15.75" customHeight="1">
      <c r="A830" s="23"/>
      <c r="B830" s="23"/>
      <c r="C830" s="23"/>
      <c r="D830" s="23"/>
      <c r="E830" s="24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1:24" ht="15.75" customHeight="1">
      <c r="A831" s="23"/>
      <c r="B831" s="23"/>
      <c r="C831" s="23"/>
      <c r="D831" s="23"/>
      <c r="E831" s="24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1:24" ht="15.75" customHeight="1">
      <c r="A832" s="23"/>
      <c r="B832" s="23"/>
      <c r="C832" s="23"/>
      <c r="D832" s="23"/>
      <c r="E832" s="24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1:24" ht="15.75" customHeight="1">
      <c r="A833" s="23"/>
      <c r="B833" s="23"/>
      <c r="C833" s="23"/>
      <c r="D833" s="23"/>
      <c r="E833" s="24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1:24" ht="15.75" customHeight="1">
      <c r="A834" s="23"/>
      <c r="B834" s="23"/>
      <c r="C834" s="23"/>
      <c r="D834" s="23"/>
      <c r="E834" s="24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1:24" ht="15.75" customHeight="1">
      <c r="A835" s="23"/>
      <c r="B835" s="23"/>
      <c r="C835" s="23"/>
      <c r="D835" s="23"/>
      <c r="E835" s="24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1:24" ht="15.75" customHeight="1">
      <c r="A836" s="23"/>
      <c r="B836" s="23"/>
      <c r="C836" s="23"/>
      <c r="D836" s="23"/>
      <c r="E836" s="24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1:24" ht="15.75" customHeight="1">
      <c r="A837" s="23"/>
      <c r="B837" s="23"/>
      <c r="C837" s="23"/>
      <c r="D837" s="23"/>
      <c r="E837" s="24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1:24" ht="15.75" customHeight="1">
      <c r="A838" s="23"/>
      <c r="B838" s="23"/>
      <c r="C838" s="23"/>
      <c r="D838" s="23"/>
      <c r="E838" s="24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1:24" ht="15.75" customHeight="1">
      <c r="A839" s="23"/>
      <c r="B839" s="23"/>
      <c r="C839" s="23"/>
      <c r="D839" s="23"/>
      <c r="E839" s="24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1:24" ht="15.75" customHeight="1">
      <c r="A840" s="23"/>
      <c r="B840" s="23"/>
      <c r="C840" s="23"/>
      <c r="D840" s="23"/>
      <c r="E840" s="24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1:24" ht="15.75" customHeight="1">
      <c r="A841" s="23"/>
      <c r="B841" s="23"/>
      <c r="C841" s="23"/>
      <c r="D841" s="23"/>
      <c r="E841" s="24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1:24" ht="15.75" customHeight="1">
      <c r="A842" s="23"/>
      <c r="B842" s="23"/>
      <c r="C842" s="23"/>
      <c r="D842" s="23"/>
      <c r="E842" s="24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1:24" ht="15.75" customHeight="1">
      <c r="A843" s="23"/>
      <c r="B843" s="23"/>
      <c r="C843" s="23"/>
      <c r="D843" s="23"/>
      <c r="E843" s="24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1:24" ht="15.75" customHeight="1">
      <c r="A844" s="23"/>
      <c r="B844" s="23"/>
      <c r="C844" s="23"/>
      <c r="D844" s="23"/>
      <c r="E844" s="24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1:24" ht="15.75" customHeight="1">
      <c r="A845" s="23"/>
      <c r="B845" s="23"/>
      <c r="C845" s="23"/>
      <c r="D845" s="23"/>
      <c r="E845" s="24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1:24" ht="15.75" customHeight="1">
      <c r="A846" s="23"/>
      <c r="B846" s="23"/>
      <c r="C846" s="23"/>
      <c r="D846" s="23"/>
      <c r="E846" s="24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1:24" ht="15.75" customHeight="1">
      <c r="A847" s="23"/>
      <c r="B847" s="23"/>
      <c r="C847" s="23"/>
      <c r="D847" s="23"/>
      <c r="E847" s="24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1:24" ht="15.75" customHeight="1">
      <c r="A848" s="23"/>
      <c r="B848" s="23"/>
      <c r="C848" s="23"/>
      <c r="D848" s="23"/>
      <c r="E848" s="24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1:24" ht="15.75" customHeight="1">
      <c r="A849" s="23"/>
      <c r="B849" s="23"/>
      <c r="C849" s="23"/>
      <c r="D849" s="23"/>
      <c r="E849" s="24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1:24" ht="15.75" customHeight="1">
      <c r="A850" s="23"/>
      <c r="B850" s="23"/>
      <c r="C850" s="23"/>
      <c r="D850" s="23"/>
      <c r="E850" s="24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1:24" ht="15.75" customHeight="1">
      <c r="A851" s="23"/>
      <c r="B851" s="23"/>
      <c r="C851" s="23"/>
      <c r="D851" s="23"/>
      <c r="E851" s="24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1:24" ht="15.75" customHeight="1">
      <c r="A852" s="23"/>
      <c r="B852" s="23"/>
      <c r="C852" s="23"/>
      <c r="D852" s="23"/>
      <c r="E852" s="24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1:24" ht="15.75" customHeight="1">
      <c r="A853" s="23"/>
      <c r="B853" s="23"/>
      <c r="C853" s="23"/>
      <c r="D853" s="23"/>
      <c r="E853" s="24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1:24" ht="15.75" customHeight="1">
      <c r="A854" s="23"/>
      <c r="B854" s="23"/>
      <c r="C854" s="23"/>
      <c r="D854" s="23"/>
      <c r="E854" s="24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1:24" ht="15.75" customHeight="1">
      <c r="A855" s="23"/>
      <c r="B855" s="23"/>
      <c r="C855" s="23"/>
      <c r="D855" s="23"/>
      <c r="E855" s="24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1:24" ht="15.75" customHeight="1">
      <c r="A856" s="23"/>
      <c r="B856" s="23"/>
      <c r="C856" s="23"/>
      <c r="D856" s="23"/>
      <c r="E856" s="24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1:24" ht="15.75" customHeight="1">
      <c r="A857" s="23"/>
      <c r="B857" s="23"/>
      <c r="C857" s="23"/>
      <c r="D857" s="23"/>
      <c r="E857" s="24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1:24" ht="15.75" customHeight="1">
      <c r="A858" s="23"/>
      <c r="B858" s="23"/>
      <c r="C858" s="23"/>
      <c r="D858" s="23"/>
      <c r="E858" s="24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1:24" ht="15.75" customHeight="1">
      <c r="A859" s="23"/>
      <c r="B859" s="23"/>
      <c r="C859" s="23"/>
      <c r="D859" s="23"/>
      <c r="E859" s="24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1:24" ht="15.75" customHeight="1">
      <c r="A860" s="23"/>
      <c r="B860" s="23"/>
      <c r="C860" s="23"/>
      <c r="D860" s="23"/>
      <c r="E860" s="24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1:24" ht="15.75" customHeight="1">
      <c r="A861" s="23"/>
      <c r="B861" s="23"/>
      <c r="C861" s="23"/>
      <c r="D861" s="23"/>
      <c r="E861" s="24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1:24" ht="15.75" customHeight="1">
      <c r="A862" s="23"/>
      <c r="B862" s="23"/>
      <c r="C862" s="23"/>
      <c r="D862" s="23"/>
      <c r="E862" s="24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1:24" ht="15.75" customHeight="1">
      <c r="A863" s="23"/>
      <c r="B863" s="23"/>
      <c r="C863" s="23"/>
      <c r="D863" s="23"/>
      <c r="E863" s="24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1:24" ht="15.75" customHeight="1">
      <c r="A864" s="23"/>
      <c r="B864" s="23"/>
      <c r="C864" s="23"/>
      <c r="D864" s="23"/>
      <c r="E864" s="24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1:24" ht="15.75" customHeight="1">
      <c r="A865" s="23"/>
      <c r="B865" s="23"/>
      <c r="C865" s="23"/>
      <c r="D865" s="23"/>
      <c r="E865" s="24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1:24" ht="15.75" customHeight="1">
      <c r="A866" s="23"/>
      <c r="B866" s="23"/>
      <c r="C866" s="23"/>
      <c r="D866" s="23"/>
      <c r="E866" s="24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1:24" ht="15.75" customHeight="1">
      <c r="A867" s="23"/>
      <c r="B867" s="23"/>
      <c r="C867" s="23"/>
      <c r="D867" s="23"/>
      <c r="E867" s="24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1:24" ht="15.75" customHeight="1">
      <c r="A868" s="23"/>
      <c r="B868" s="23"/>
      <c r="C868" s="23"/>
      <c r="D868" s="23"/>
      <c r="E868" s="24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1:24" ht="15.75" customHeight="1">
      <c r="A869" s="23"/>
      <c r="B869" s="23"/>
      <c r="C869" s="23"/>
      <c r="D869" s="23"/>
      <c r="E869" s="24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1:24" ht="15.75" customHeight="1">
      <c r="A870" s="23"/>
      <c r="B870" s="23"/>
      <c r="C870" s="23"/>
      <c r="D870" s="23"/>
      <c r="E870" s="24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1:24" ht="15.75" customHeight="1">
      <c r="A871" s="23"/>
      <c r="B871" s="23"/>
      <c r="C871" s="23"/>
      <c r="D871" s="23"/>
      <c r="E871" s="24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1:24" ht="15.75" customHeight="1">
      <c r="A872" s="23"/>
      <c r="B872" s="23"/>
      <c r="C872" s="23"/>
      <c r="D872" s="23"/>
      <c r="E872" s="24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1:24" ht="15.75" customHeight="1">
      <c r="A873" s="23"/>
      <c r="B873" s="23"/>
      <c r="C873" s="23"/>
      <c r="D873" s="23"/>
      <c r="E873" s="24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1:24" ht="15.75" customHeight="1">
      <c r="A874" s="23"/>
      <c r="B874" s="23"/>
      <c r="C874" s="23"/>
      <c r="D874" s="23"/>
      <c r="E874" s="24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1:24" ht="15.75" customHeight="1">
      <c r="A875" s="23"/>
      <c r="B875" s="23"/>
      <c r="C875" s="23"/>
      <c r="D875" s="23"/>
      <c r="E875" s="24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1:24" ht="15.75" customHeight="1">
      <c r="A876" s="23"/>
      <c r="B876" s="23"/>
      <c r="C876" s="23"/>
      <c r="D876" s="23"/>
      <c r="E876" s="24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1:24" ht="15.75" customHeight="1">
      <c r="A877" s="23"/>
      <c r="B877" s="23"/>
      <c r="C877" s="23"/>
      <c r="D877" s="23"/>
      <c r="E877" s="24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1:24" ht="15.75" customHeight="1">
      <c r="A878" s="23"/>
      <c r="B878" s="23"/>
      <c r="C878" s="23"/>
      <c r="D878" s="23"/>
      <c r="E878" s="24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1:24" ht="15.75" customHeight="1">
      <c r="A879" s="23"/>
      <c r="B879" s="23"/>
      <c r="C879" s="23"/>
      <c r="D879" s="23"/>
      <c r="E879" s="24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1:24" ht="15.75" customHeight="1">
      <c r="A880" s="23"/>
      <c r="B880" s="23"/>
      <c r="C880" s="23"/>
      <c r="D880" s="23"/>
      <c r="E880" s="24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1:24" ht="15.75" customHeight="1">
      <c r="A881" s="23"/>
      <c r="B881" s="23"/>
      <c r="C881" s="23"/>
      <c r="D881" s="23"/>
      <c r="E881" s="24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1:24" ht="15.75" customHeight="1">
      <c r="A882" s="23"/>
      <c r="B882" s="23"/>
      <c r="C882" s="23"/>
      <c r="D882" s="23"/>
      <c r="E882" s="24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1:24" ht="15.75" customHeight="1">
      <c r="A883" s="23"/>
      <c r="B883" s="23"/>
      <c r="C883" s="23"/>
      <c r="D883" s="23"/>
      <c r="E883" s="24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1:24" ht="15.75" customHeight="1">
      <c r="A884" s="23"/>
      <c r="B884" s="23"/>
      <c r="C884" s="23"/>
      <c r="D884" s="23"/>
      <c r="E884" s="24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1:24" ht="15.75" customHeight="1">
      <c r="A885" s="23"/>
      <c r="B885" s="23"/>
      <c r="C885" s="23"/>
      <c r="D885" s="23"/>
      <c r="E885" s="24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1:24" ht="15.75" customHeight="1">
      <c r="A886" s="23"/>
      <c r="B886" s="23"/>
      <c r="C886" s="23"/>
      <c r="D886" s="23"/>
      <c r="E886" s="24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1:24" ht="15.75" customHeight="1">
      <c r="A887" s="23"/>
      <c r="B887" s="23"/>
      <c r="C887" s="23"/>
      <c r="D887" s="23"/>
      <c r="E887" s="24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1:24" ht="15.75" customHeight="1">
      <c r="A888" s="23"/>
      <c r="B888" s="23"/>
      <c r="C888" s="23"/>
      <c r="D888" s="23"/>
      <c r="E888" s="24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1:24" ht="15.75" customHeight="1">
      <c r="A889" s="23"/>
      <c r="B889" s="23"/>
      <c r="C889" s="23"/>
      <c r="D889" s="23"/>
      <c r="E889" s="24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1:24" ht="15.75" customHeight="1">
      <c r="A890" s="23"/>
      <c r="B890" s="23"/>
      <c r="C890" s="23"/>
      <c r="D890" s="23"/>
      <c r="E890" s="24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1:24" ht="15.75" customHeight="1">
      <c r="A891" s="23"/>
      <c r="B891" s="23"/>
      <c r="C891" s="23"/>
      <c r="D891" s="23"/>
      <c r="E891" s="24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1:24" ht="15.75" customHeight="1">
      <c r="A892" s="23"/>
      <c r="B892" s="23"/>
      <c r="C892" s="23"/>
      <c r="D892" s="23"/>
      <c r="E892" s="24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1:24" ht="15.75" customHeight="1">
      <c r="A893" s="23"/>
      <c r="B893" s="23"/>
      <c r="C893" s="23"/>
      <c r="D893" s="23"/>
      <c r="E893" s="24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1:24" ht="15.75" customHeight="1">
      <c r="A894" s="23"/>
      <c r="B894" s="23"/>
      <c r="C894" s="23"/>
      <c r="D894" s="23"/>
      <c r="E894" s="24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1:24" ht="15.75" customHeight="1">
      <c r="A895" s="23"/>
      <c r="B895" s="23"/>
      <c r="C895" s="23"/>
      <c r="D895" s="23"/>
      <c r="E895" s="24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1:24" ht="15.75" customHeight="1">
      <c r="A896" s="23"/>
      <c r="B896" s="23"/>
      <c r="C896" s="23"/>
      <c r="D896" s="23"/>
      <c r="E896" s="24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1:24" ht="15.75" customHeight="1">
      <c r="A897" s="23"/>
      <c r="B897" s="23"/>
      <c r="C897" s="23"/>
      <c r="D897" s="23"/>
      <c r="E897" s="24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1:24" ht="15.75" customHeight="1">
      <c r="A898" s="23"/>
      <c r="B898" s="23"/>
      <c r="C898" s="23"/>
      <c r="D898" s="23"/>
      <c r="E898" s="24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1:24" ht="15.75" customHeight="1">
      <c r="A899" s="23"/>
      <c r="B899" s="23"/>
      <c r="C899" s="23"/>
      <c r="D899" s="23"/>
      <c r="E899" s="24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1:24" ht="15.75" customHeight="1">
      <c r="A900" s="23"/>
      <c r="B900" s="23"/>
      <c r="C900" s="23"/>
      <c r="D900" s="23"/>
      <c r="E900" s="24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1:24" ht="15.75" customHeight="1">
      <c r="A901" s="23"/>
      <c r="B901" s="23"/>
      <c r="C901" s="23"/>
      <c r="D901" s="23"/>
      <c r="E901" s="24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1:24" ht="15.75" customHeight="1">
      <c r="A902" s="23"/>
      <c r="B902" s="23"/>
      <c r="C902" s="23"/>
      <c r="D902" s="23"/>
      <c r="E902" s="24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1:24" ht="15.75" customHeight="1">
      <c r="A903" s="23"/>
      <c r="B903" s="23"/>
      <c r="C903" s="23"/>
      <c r="D903" s="23"/>
      <c r="E903" s="24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1:24" ht="15.75" customHeight="1">
      <c r="A904" s="23"/>
      <c r="B904" s="23"/>
      <c r="C904" s="23"/>
      <c r="D904" s="23"/>
      <c r="E904" s="24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1:24" ht="15.75" customHeight="1">
      <c r="A905" s="23"/>
      <c r="B905" s="23"/>
      <c r="C905" s="23"/>
      <c r="D905" s="23"/>
      <c r="E905" s="24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1:24" ht="15.75" customHeight="1">
      <c r="A906" s="23"/>
      <c r="B906" s="23"/>
      <c r="C906" s="23"/>
      <c r="D906" s="23"/>
      <c r="E906" s="24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1:24" ht="15.75" customHeight="1">
      <c r="A907" s="23"/>
      <c r="B907" s="23"/>
      <c r="C907" s="23"/>
      <c r="D907" s="23"/>
      <c r="E907" s="24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1:24" ht="15.75" customHeight="1">
      <c r="A908" s="23"/>
      <c r="B908" s="23"/>
      <c r="C908" s="23"/>
      <c r="D908" s="23"/>
      <c r="E908" s="24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1:24" ht="15.75" customHeight="1">
      <c r="A909" s="23"/>
      <c r="B909" s="23"/>
      <c r="C909" s="23"/>
      <c r="D909" s="23"/>
      <c r="E909" s="24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1:24" ht="15.75" customHeight="1">
      <c r="A910" s="23"/>
      <c r="B910" s="23"/>
      <c r="C910" s="23"/>
      <c r="D910" s="23"/>
      <c r="E910" s="24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1:24" ht="15.75" customHeight="1">
      <c r="A911" s="23"/>
      <c r="B911" s="23"/>
      <c r="C911" s="23"/>
      <c r="D911" s="23"/>
      <c r="E911" s="24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1:24" ht="15.75" customHeight="1">
      <c r="A912" s="23"/>
      <c r="B912" s="23"/>
      <c r="C912" s="23"/>
      <c r="D912" s="23"/>
      <c r="E912" s="24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1:24" ht="15.75" customHeight="1">
      <c r="A913" s="23"/>
      <c r="B913" s="23"/>
      <c r="C913" s="23"/>
      <c r="D913" s="23"/>
      <c r="E913" s="24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1:24" ht="15.75" customHeight="1">
      <c r="A914" s="23"/>
      <c r="B914" s="23"/>
      <c r="C914" s="23"/>
      <c r="D914" s="23"/>
      <c r="E914" s="24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1:24" ht="15.75" customHeight="1">
      <c r="A915" s="23"/>
      <c r="B915" s="23"/>
      <c r="C915" s="23"/>
      <c r="D915" s="23"/>
      <c r="E915" s="24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1:24" ht="15.75" customHeight="1">
      <c r="A916" s="23"/>
      <c r="B916" s="23"/>
      <c r="C916" s="23"/>
      <c r="D916" s="23"/>
      <c r="E916" s="24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1:24" ht="15.75" customHeight="1">
      <c r="A917" s="23"/>
      <c r="B917" s="23"/>
      <c r="C917" s="23"/>
      <c r="D917" s="23"/>
      <c r="E917" s="24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1:24" ht="15.75" customHeight="1">
      <c r="A918" s="23"/>
      <c r="B918" s="23"/>
      <c r="C918" s="23"/>
      <c r="D918" s="23"/>
      <c r="E918" s="24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1:24" ht="15.75" customHeight="1">
      <c r="A919" s="23"/>
      <c r="B919" s="23"/>
      <c r="C919" s="23"/>
      <c r="D919" s="23"/>
      <c r="E919" s="24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1:24" ht="15.75" customHeight="1">
      <c r="A920" s="23"/>
      <c r="B920" s="23"/>
      <c r="C920" s="23"/>
      <c r="D920" s="23"/>
      <c r="E920" s="24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1:24" ht="15.75" customHeight="1">
      <c r="A921" s="23"/>
      <c r="B921" s="23"/>
      <c r="C921" s="23"/>
      <c r="D921" s="23"/>
      <c r="E921" s="24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1:24" ht="15.75" customHeight="1">
      <c r="A922" s="23"/>
      <c r="B922" s="23"/>
      <c r="C922" s="23"/>
      <c r="D922" s="23"/>
      <c r="E922" s="24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1:24" ht="15.75" customHeight="1">
      <c r="A923" s="23"/>
      <c r="B923" s="23"/>
      <c r="C923" s="23"/>
      <c r="D923" s="23"/>
      <c r="E923" s="24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1:24" ht="15.75" customHeight="1">
      <c r="A924" s="23"/>
      <c r="B924" s="23"/>
      <c r="C924" s="23"/>
      <c r="D924" s="23"/>
      <c r="E924" s="24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1:24" ht="15.75" customHeight="1">
      <c r="A925" s="23"/>
      <c r="B925" s="23"/>
      <c r="C925" s="23"/>
      <c r="D925" s="23"/>
      <c r="E925" s="24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1:24" ht="15.75" customHeight="1">
      <c r="A926" s="23"/>
      <c r="B926" s="23"/>
      <c r="C926" s="23"/>
      <c r="D926" s="23"/>
      <c r="E926" s="24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1:24" ht="15.75" customHeight="1">
      <c r="A927" s="23"/>
      <c r="B927" s="23"/>
      <c r="C927" s="23"/>
      <c r="D927" s="23"/>
      <c r="E927" s="24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1:24" ht="15.75" customHeight="1">
      <c r="A928" s="23"/>
      <c r="B928" s="23"/>
      <c r="C928" s="23"/>
      <c r="D928" s="23"/>
      <c r="E928" s="24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1:24" ht="15.75" customHeight="1">
      <c r="A929" s="23"/>
      <c r="B929" s="23"/>
      <c r="C929" s="23"/>
      <c r="D929" s="23"/>
      <c r="E929" s="24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1:24" ht="15.75" customHeight="1">
      <c r="A930" s="23"/>
      <c r="B930" s="23"/>
      <c r="C930" s="23"/>
      <c r="D930" s="23"/>
      <c r="E930" s="24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1:24" ht="15.75" customHeight="1">
      <c r="A931" s="23"/>
      <c r="B931" s="23"/>
      <c r="C931" s="23"/>
      <c r="D931" s="23"/>
      <c r="E931" s="24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1:24" ht="15.75" customHeight="1">
      <c r="A932" s="23"/>
      <c r="B932" s="23"/>
      <c r="C932" s="23"/>
      <c r="D932" s="23"/>
      <c r="E932" s="24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1:24" ht="15.75" customHeight="1">
      <c r="A933" s="23"/>
      <c r="B933" s="23"/>
      <c r="C933" s="23"/>
      <c r="D933" s="23"/>
      <c r="E933" s="24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1:24" ht="15.75" customHeight="1">
      <c r="A934" s="23"/>
      <c r="B934" s="23"/>
      <c r="C934" s="23"/>
      <c r="D934" s="23"/>
      <c r="E934" s="24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1:24" ht="15.75" customHeight="1">
      <c r="A935" s="23"/>
      <c r="B935" s="23"/>
      <c r="C935" s="23"/>
      <c r="D935" s="23"/>
      <c r="E935" s="24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1:24" ht="15.75" customHeight="1">
      <c r="A936" s="23"/>
      <c r="B936" s="23"/>
      <c r="C936" s="23"/>
      <c r="D936" s="23"/>
      <c r="E936" s="24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1:24" ht="15.75" customHeight="1">
      <c r="A937" s="23"/>
      <c r="B937" s="23"/>
      <c r="C937" s="23"/>
      <c r="D937" s="23"/>
      <c r="E937" s="24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1:24" ht="15.75" customHeight="1">
      <c r="A938" s="23"/>
      <c r="B938" s="23"/>
      <c r="C938" s="23"/>
      <c r="D938" s="23"/>
      <c r="E938" s="24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1:24" ht="15.75" customHeight="1">
      <c r="A939" s="23"/>
      <c r="B939" s="23"/>
      <c r="C939" s="23"/>
      <c r="D939" s="23"/>
      <c r="E939" s="24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1:24" ht="15.75" customHeight="1">
      <c r="A940" s="23"/>
      <c r="B940" s="23"/>
      <c r="C940" s="23"/>
      <c r="D940" s="23"/>
      <c r="E940" s="24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1:24" ht="15.75" customHeight="1">
      <c r="A941" s="23"/>
      <c r="B941" s="23"/>
      <c r="C941" s="23"/>
      <c r="D941" s="23"/>
      <c r="E941" s="24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1:24" ht="15.75" customHeight="1">
      <c r="A942" s="23"/>
      <c r="B942" s="23"/>
      <c r="C942" s="23"/>
      <c r="D942" s="23"/>
      <c r="E942" s="24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1:24" ht="15.75" customHeight="1">
      <c r="A943" s="23"/>
      <c r="B943" s="23"/>
      <c r="C943" s="23"/>
      <c r="D943" s="23"/>
      <c r="E943" s="24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1:24" ht="15.75" customHeight="1">
      <c r="A944" s="23"/>
      <c r="B944" s="23"/>
      <c r="C944" s="23"/>
      <c r="D944" s="23"/>
      <c r="E944" s="24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1:24" ht="15.75" customHeight="1">
      <c r="A945" s="23"/>
      <c r="B945" s="23"/>
      <c r="C945" s="23"/>
      <c r="D945" s="23"/>
      <c r="E945" s="24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1:24" ht="15.75" customHeight="1">
      <c r="A946" s="23"/>
      <c r="B946" s="23"/>
      <c r="C946" s="23"/>
      <c r="D946" s="23"/>
      <c r="E946" s="24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1:24" ht="15.75" customHeight="1">
      <c r="A947" s="23"/>
      <c r="B947" s="23"/>
      <c r="C947" s="23"/>
      <c r="D947" s="23"/>
      <c r="E947" s="24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1:24" ht="15.75" customHeight="1">
      <c r="A948" s="23"/>
      <c r="B948" s="23"/>
      <c r="C948" s="23"/>
      <c r="D948" s="23"/>
      <c r="E948" s="24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1:24" ht="15.75" customHeight="1">
      <c r="A949" s="23"/>
      <c r="B949" s="23"/>
      <c r="C949" s="23"/>
      <c r="D949" s="23"/>
      <c r="E949" s="24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1:24" ht="15.75" customHeight="1">
      <c r="A950" s="23"/>
      <c r="B950" s="23"/>
      <c r="C950" s="23"/>
      <c r="D950" s="23"/>
      <c r="E950" s="24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1:24" ht="15.75" customHeight="1">
      <c r="A951" s="23"/>
      <c r="B951" s="23"/>
      <c r="C951" s="23"/>
      <c r="D951" s="23"/>
      <c r="E951" s="24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1:24" ht="15.75" customHeight="1">
      <c r="A952" s="23"/>
      <c r="B952" s="23"/>
      <c r="C952" s="23"/>
      <c r="D952" s="23"/>
      <c r="E952" s="24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1:24" ht="15.75" customHeight="1">
      <c r="A953" s="23"/>
      <c r="B953" s="23"/>
      <c r="C953" s="23"/>
      <c r="D953" s="23"/>
      <c r="E953" s="24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1:24" ht="15.75" customHeight="1">
      <c r="A954" s="23"/>
      <c r="B954" s="23"/>
      <c r="C954" s="23"/>
      <c r="D954" s="23"/>
      <c r="E954" s="24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1:24" ht="15.75" customHeight="1">
      <c r="A955" s="23"/>
      <c r="B955" s="23"/>
      <c r="C955" s="23"/>
      <c r="D955" s="23"/>
      <c r="E955" s="24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1:24" ht="15.75" customHeight="1">
      <c r="A956" s="23"/>
      <c r="B956" s="23"/>
      <c r="C956" s="23"/>
      <c r="D956" s="23"/>
      <c r="E956" s="24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1:24" ht="15.75" customHeight="1">
      <c r="A957" s="23"/>
      <c r="B957" s="23"/>
      <c r="C957" s="23"/>
      <c r="D957" s="23"/>
      <c r="E957" s="24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1:24" ht="15.75" customHeight="1">
      <c r="A958" s="23"/>
      <c r="B958" s="23"/>
      <c r="C958" s="23"/>
      <c r="D958" s="23"/>
      <c r="E958" s="24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1:24" ht="15.75" customHeight="1">
      <c r="A959" s="23"/>
      <c r="B959" s="23"/>
      <c r="C959" s="23"/>
      <c r="D959" s="23"/>
      <c r="E959" s="24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1:24" ht="15.75" customHeight="1">
      <c r="A960" s="23"/>
      <c r="B960" s="23"/>
      <c r="C960" s="23"/>
      <c r="D960" s="23"/>
      <c r="E960" s="24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1:24" ht="15.75" customHeight="1">
      <c r="A961" s="23"/>
      <c r="B961" s="23"/>
      <c r="C961" s="23"/>
      <c r="D961" s="23"/>
      <c r="E961" s="24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1:24" ht="15.75" customHeight="1">
      <c r="A962" s="23"/>
      <c r="B962" s="23"/>
      <c r="C962" s="23"/>
      <c r="D962" s="23"/>
      <c r="E962" s="24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1:24" ht="15.75" customHeight="1">
      <c r="A963" s="23"/>
      <c r="B963" s="23"/>
      <c r="C963" s="23"/>
      <c r="D963" s="23"/>
      <c r="E963" s="24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1:24" ht="15.75" customHeight="1">
      <c r="A964" s="23"/>
      <c r="B964" s="23"/>
      <c r="C964" s="23"/>
      <c r="D964" s="23"/>
      <c r="E964" s="24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1:24" ht="15.75" customHeight="1">
      <c r="A965" s="23"/>
      <c r="B965" s="23"/>
      <c r="C965" s="23"/>
      <c r="D965" s="23"/>
      <c r="E965" s="24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1:24" ht="15.75" customHeight="1">
      <c r="A966" s="23"/>
      <c r="B966" s="23"/>
      <c r="C966" s="23"/>
      <c r="D966" s="23"/>
      <c r="E966" s="24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</sheetData>
  <sortState ref="A2:X966">
    <sortCondition ref="A2:A966"/>
    <sortCondition ref="B2:B966"/>
    <sortCondition ref="C2:C966"/>
  </sortState>
  <hyperlinks>
    <hyperlink ref="E46" r:id="rId1" display="https://twitter.com/emilybazar"/>
    <hyperlink ref="E49" r:id="rId2" display="https://twitter.com/mmbaily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NC Media</vt:lpstr>
      <vt:lpstr>Magazine</vt:lpstr>
      <vt:lpstr>News Service</vt:lpstr>
      <vt:lpstr>college</vt:lpstr>
      <vt:lpstr>Daily</vt:lpstr>
      <vt:lpstr>Digital</vt:lpstr>
      <vt:lpstr>Non-daily</vt:lpstr>
      <vt:lpstr>Black Latinx</vt:lpstr>
      <vt:lpstr>Select National</vt:lpstr>
      <vt:lpstr>radio and TV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MkTemp</cp:lastModifiedBy>
  <dcterms:created xsi:type="dcterms:W3CDTF">2019-11-14T14:56:19Z</dcterms:created>
  <dcterms:modified xsi:type="dcterms:W3CDTF">2019-11-18T17:06:02Z</dcterms:modified>
</cp:coreProperties>
</file>